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https://svensksegling.sharepoint.com/sites/SSFBtteknik-IRC/Delade dokument/IRC/IRC 2025/"/>
    </mc:Choice>
  </mc:AlternateContent>
  <xr:revisionPtr revIDLastSave="45" documentId="8_{FA69052A-7F81-4CD9-83A5-ED2534EE50B0}" xr6:coauthVersionLast="47" xr6:coauthVersionMax="47" xr10:uidLastSave="{0CC545AF-8E21-483E-B3E9-58E967A403A5}"/>
  <bookViews>
    <workbookView xWindow="204" yWindow="972" windowWidth="23304" windowHeight="14100" xr2:uid="{00000000-000D-0000-FFFF-FFFF00000000}"/>
  </bookViews>
  <sheets>
    <sheet name="Application" sheetId="1" r:id="rId1"/>
    <sheet name="Data Protection" sheetId="4" state="hidden" r:id="rId2"/>
    <sheet name="Access Import" sheetId="2" r:id="rId3"/>
    <sheet name="Inputs" sheetId="3" r:id="rId4"/>
  </sheet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A2" i="2" l="1"/>
  <c r="BZ2" i="2"/>
  <c r="BY2" i="2"/>
  <c r="BX2" i="2"/>
  <c r="BW2" i="2"/>
  <c r="I2" i="3"/>
  <c r="J2" i="3"/>
  <c r="AG2" i="2" l="1"/>
  <c r="F108" i="1" l="1"/>
  <c r="F91" i="1"/>
  <c r="BD2" i="2"/>
  <c r="E71" i="1"/>
  <c r="AF2" i="2" l="1"/>
  <c r="BA2" i="2"/>
  <c r="G116" i="1"/>
  <c r="F109" i="1" l="1"/>
  <c r="BJ2" i="2" l="1"/>
  <c r="R2" i="2"/>
  <c r="AE2" i="2"/>
  <c r="AD2" i="2"/>
  <c r="AB2" i="2"/>
  <c r="G176" i="1"/>
  <c r="D106" i="1"/>
  <c r="C232" i="1"/>
  <c r="BT2" i="2" s="1"/>
  <c r="BS2" i="2"/>
  <c r="BR2" i="2"/>
  <c r="BQ2" i="2"/>
  <c r="BP2" i="2"/>
  <c r="BO2" i="2"/>
  <c r="BN2" i="2"/>
  <c r="BM2" i="2"/>
  <c r="BL2" i="2"/>
  <c r="BK2" i="2"/>
  <c r="B55" i="1"/>
  <c r="BI2" i="2"/>
  <c r="BG2" i="2"/>
  <c r="BH2" i="2"/>
  <c r="BF2" i="2"/>
  <c r="BE2" i="2"/>
  <c r="F167" i="1"/>
  <c r="E115" i="1" s="1"/>
  <c r="G182" i="1"/>
  <c r="AK2" i="2"/>
  <c r="D155" i="1"/>
  <c r="D156" i="1" s="1"/>
  <c r="E7" i="3"/>
  <c r="E2" i="3" s="1"/>
  <c r="BC2" i="2"/>
  <c r="BB2" i="2"/>
  <c r="B198" i="1"/>
  <c r="B199" i="1"/>
  <c r="B200" i="1"/>
  <c r="B201" i="1"/>
  <c r="B202" i="1"/>
  <c r="B197" i="1"/>
  <c r="B203" i="1"/>
  <c r="W2" i="2"/>
  <c r="V2" i="2"/>
  <c r="U2" i="2"/>
  <c r="S2" i="2"/>
  <c r="X2" i="2"/>
  <c r="G102" i="1"/>
  <c r="H148" i="1" s="1"/>
  <c r="AZ2" i="2"/>
  <c r="F164" i="1"/>
  <c r="E101" i="1" s="1"/>
  <c r="AQ2" i="2"/>
  <c r="H2" i="2"/>
  <c r="G2" i="2"/>
  <c r="AY2" i="2"/>
  <c r="AX2" i="2"/>
  <c r="AW2" i="2"/>
  <c r="AV2" i="2"/>
  <c r="AT2" i="2"/>
  <c r="AS2" i="2"/>
  <c r="AR2" i="2"/>
  <c r="AP2" i="2"/>
  <c r="AO2" i="2"/>
  <c r="AN2" i="2"/>
  <c r="AM2" i="2"/>
  <c r="AJ2" i="2"/>
  <c r="AI2" i="2"/>
  <c r="AH2" i="2"/>
  <c r="AC2" i="2"/>
  <c r="AA2" i="2"/>
  <c r="Z2" i="2"/>
  <c r="Y2" i="2"/>
  <c r="Q2" i="2"/>
  <c r="P2" i="2"/>
  <c r="O2" i="2"/>
  <c r="N2" i="2"/>
  <c r="M2" i="2"/>
  <c r="L2" i="2"/>
  <c r="K2" i="2"/>
  <c r="J2" i="2"/>
  <c r="I2" i="2"/>
  <c r="F2" i="2"/>
  <c r="E2" i="2"/>
  <c r="D2" i="2"/>
  <c r="C2" i="2"/>
  <c r="B2" i="2"/>
  <c r="B8" i="3"/>
  <c r="F165" i="1"/>
  <c r="C185" i="1"/>
  <c r="F166" i="1"/>
  <c r="C186" i="1"/>
  <c r="B13" i="3"/>
  <c r="B18" i="3" s="1"/>
  <c r="A2" i="2"/>
  <c r="AL2" i="2"/>
  <c r="T2" i="2"/>
  <c r="D157" i="1" l="1"/>
  <c r="A202" i="1"/>
  <c r="E138" i="1"/>
  <c r="B14" i="3" s="1"/>
  <c r="E131" i="1"/>
  <c r="B9" i="3" s="1"/>
  <c r="B17" i="3" s="1"/>
  <c r="B20" i="3" s="1"/>
  <c r="B3" i="3" s="1"/>
  <c r="AU2" i="2" s="1"/>
  <c r="A200" i="1"/>
  <c r="B204" i="1"/>
  <c r="D158" i="1" l="1"/>
  <c r="D159" i="1" s="1"/>
  <c r="J9" i="1" s="1"/>
  <c r="B29" i="3"/>
</calcChain>
</file>

<file path=xl/sharedStrings.xml><?xml version="1.0" encoding="utf-8"?>
<sst xmlns="http://schemas.openxmlformats.org/spreadsheetml/2006/main" count="438" uniqueCount="355">
  <si>
    <t>All linear values entered?</t>
  </si>
  <si>
    <t>SYMMETRIC</t>
  </si>
  <si>
    <t>ASYMMETRIC</t>
  </si>
  <si>
    <t>SPA:</t>
  </si>
  <si>
    <t>Sail number</t>
  </si>
  <si>
    <t>P</t>
  </si>
  <si>
    <t>E</t>
  </si>
  <si>
    <t>FL</t>
  </si>
  <si>
    <t>J</t>
  </si>
  <si>
    <t>STL</t>
  </si>
  <si>
    <t>LP</t>
  </si>
  <si>
    <t>HHW</t>
  </si>
  <si>
    <t>MTW</t>
  </si>
  <si>
    <t>MHW</t>
  </si>
  <si>
    <t>SLU</t>
  </si>
  <si>
    <t>SLE</t>
  </si>
  <si>
    <t>SHW</t>
  </si>
  <si>
    <t>SPA</t>
  </si>
  <si>
    <t>Sym spi</t>
  </si>
  <si>
    <t>Asym spi</t>
  </si>
  <si>
    <t>Headsail</t>
  </si>
  <si>
    <t>MUW</t>
  </si>
  <si>
    <t>Mizzen</t>
  </si>
  <si>
    <t>PY</t>
  </si>
  <si>
    <t>EY</t>
  </si>
  <si>
    <t>LLY</t>
  </si>
  <si>
    <t>LPY</t>
  </si>
  <si>
    <t>HHB</t>
  </si>
  <si>
    <t>Calc SPA</t>
  </si>
  <si>
    <t>Calc HSA</t>
  </si>
  <si>
    <t>HTW</t>
  </si>
  <si>
    <t>PAYMENT</t>
  </si>
  <si>
    <t>LOA1</t>
  </si>
  <si>
    <t>LOA2</t>
  </si>
  <si>
    <t>Fee per metre</t>
  </si>
  <si>
    <t>Fee</t>
  </si>
  <si>
    <t>Expedited</t>
  </si>
  <si>
    <t>Total</t>
  </si>
  <si>
    <t>FEE CALCULATION:</t>
  </si>
  <si>
    <t>LH 18.00m and over</t>
  </si>
  <si>
    <t>LH</t>
  </si>
  <si>
    <t>Boat weight*</t>
  </si>
  <si>
    <t>per metre</t>
  </si>
  <si>
    <t>inputs from form above</t>
  </si>
  <si>
    <t>DO NOT EDIT</t>
  </si>
  <si>
    <t>Expedited Fee</t>
  </si>
  <si>
    <t>Post</t>
  </si>
  <si>
    <t>Design</t>
  </si>
  <si>
    <t>Telephone</t>
  </si>
  <si>
    <t>HSA complete data</t>
  </si>
  <si>
    <t>SPA (sym) complete data</t>
  </si>
  <si>
    <t>SPA (asym) complete data</t>
  </si>
  <si>
    <t>Do not change hidden cells below this point!</t>
  </si>
  <si>
    <t>LA</t>
  </si>
  <si>
    <t>FO</t>
  </si>
  <si>
    <t>S1</t>
  </si>
  <si>
    <t>S2</t>
  </si>
  <si>
    <t>S3</t>
  </si>
  <si>
    <t>AO</t>
  </si>
  <si>
    <t>Imported Date</t>
  </si>
  <si>
    <t>ExcelImportStatus</t>
  </si>
  <si>
    <t>IB</t>
  </si>
  <si>
    <t>BM</t>
  </si>
  <si>
    <t>MD</t>
  </si>
  <si>
    <t>CP</t>
  </si>
  <si>
    <t>CD</t>
  </si>
  <si>
    <t>BulbWeight</t>
  </si>
  <si>
    <t>SP</t>
  </si>
  <si>
    <t>LLM</t>
  </si>
  <si>
    <t>LL</t>
  </si>
  <si>
    <t>S5</t>
  </si>
  <si>
    <t>MI</t>
  </si>
  <si>
    <t>MU</t>
  </si>
  <si>
    <t>R1</t>
  </si>
  <si>
    <t>SPN</t>
  </si>
  <si>
    <t>BT</t>
  </si>
  <si>
    <t>AL</t>
  </si>
  <si>
    <t>AE</t>
  </si>
  <si>
    <t>AF</t>
  </si>
  <si>
    <t>AG</t>
  </si>
  <si>
    <t>SL</t>
  </si>
  <si>
    <t>SE</t>
  </si>
  <si>
    <t>SM</t>
  </si>
  <si>
    <t>SG</t>
  </si>
  <si>
    <t>YL</t>
  </si>
  <si>
    <t>YD</t>
  </si>
  <si>
    <t>BW</t>
  </si>
  <si>
    <t>&lt;select from list&gt;</t>
  </si>
  <si>
    <t>centreline bowsprit only</t>
  </si>
  <si>
    <t>articulating bowsprit</t>
  </si>
  <si>
    <t>whisker pole for headsail only (no spi)</t>
  </si>
  <si>
    <t>Please tick one box only</t>
  </si>
  <si>
    <t>Please tick a box</t>
  </si>
  <si>
    <t>Draft Board Up</t>
  </si>
  <si>
    <t>Draft Board Down</t>
  </si>
  <si>
    <t>SF &lt; 75% SHW SYM</t>
  </si>
  <si>
    <t>SF &lt; 75% SHW ASYM</t>
  </si>
  <si>
    <t>headsail input</t>
  </si>
  <si>
    <t>Lifting keels</t>
  </si>
  <si>
    <t>FU</t>
  </si>
  <si>
    <t>Asymmetric</t>
  </si>
  <si>
    <t>Symmetric</t>
  </si>
  <si>
    <t>HUW</t>
  </si>
  <si>
    <t>FootOffset</t>
  </si>
  <si>
    <t>New bulb</t>
  </si>
  <si>
    <t>New keel fin</t>
  </si>
  <si>
    <t xml:space="preserve">Hull changes </t>
  </si>
  <si>
    <t>Interior changes</t>
  </si>
  <si>
    <t>New rudder</t>
  </si>
  <si>
    <t>New rig</t>
  </si>
  <si>
    <t>composite (eg. Carbon, PBO)</t>
  </si>
  <si>
    <t>rod with composite forestay only</t>
  </si>
  <si>
    <t>rod only</t>
  </si>
  <si>
    <t>wire</t>
  </si>
  <si>
    <t>wire with rod forestay only</t>
  </si>
  <si>
    <t>wire with composite forestay only</t>
  </si>
  <si>
    <t>other (specify)</t>
  </si>
  <si>
    <t>New standing rigging</t>
  </si>
  <si>
    <r>
      <t xml:space="preserve">If </t>
    </r>
    <r>
      <rPr>
        <b/>
        <sz val="10"/>
        <rFont val="Arial"/>
        <family val="2"/>
      </rPr>
      <t>Expedited processing</t>
    </r>
    <r>
      <rPr>
        <sz val="10"/>
        <rFont val="Arial"/>
        <family val="2"/>
      </rPr>
      <t xml:space="preserve"> required (5 working days/double fee), tick box: </t>
    </r>
  </si>
  <si>
    <t>sym spinnaker</t>
  </si>
  <si>
    <t>asym spinnnaker</t>
  </si>
  <si>
    <t>Mainsail</t>
  </si>
  <si>
    <t>TOTAL</t>
  </si>
  <si>
    <t>spreaders</t>
  </si>
  <si>
    <t>jumpers</t>
  </si>
  <si>
    <t>runners</t>
  </si>
  <si>
    <t>checks</t>
  </si>
  <si>
    <t>rods</t>
  </si>
  <si>
    <t>NS</t>
  </si>
  <si>
    <t>JP</t>
  </si>
  <si>
    <t>NR</t>
  </si>
  <si>
    <t>NC</t>
  </si>
  <si>
    <t>RR</t>
  </si>
  <si>
    <t>Boat name</t>
  </si>
  <si>
    <t>changes NO</t>
  </si>
  <si>
    <t>changes YES</t>
  </si>
  <si>
    <t>Date submitted</t>
  </si>
  <si>
    <t>HLUmax*</t>
  </si>
  <si>
    <t>HLUmax = the longest luff length of any headsail aboard that may be used for racing</t>
  </si>
  <si>
    <t>HLU</t>
  </si>
  <si>
    <t>HLP</t>
  </si>
  <si>
    <t>SFL</t>
  </si>
  <si>
    <t>Material in keel fin</t>
  </si>
  <si>
    <t>(kg)</t>
  </si>
  <si>
    <t>Aft stays or sets of stays</t>
  </si>
  <si>
    <t>FinLead</t>
  </si>
  <si>
    <t>AftRigging</t>
  </si>
  <si>
    <t>new 2017</t>
  </si>
  <si>
    <t>Rule Authorities enter your local details</t>
  </si>
  <si>
    <t>Spreaders swept back Y/N</t>
  </si>
  <si>
    <t>SS</t>
  </si>
  <si>
    <t>sweepback</t>
  </si>
  <si>
    <t>D62</t>
  </si>
  <si>
    <t>Yes or No</t>
  </si>
  <si>
    <t>1 = yes, 0 = no or blank</t>
  </si>
  <si>
    <t>Rule 19.6</t>
  </si>
  <si>
    <t>LH up to 11.99m</t>
  </si>
  <si>
    <t>LH 12.00-17.99m</t>
  </si>
  <si>
    <t>Two masted rigs only:</t>
  </si>
  <si>
    <t>no. of spis</t>
  </si>
  <si>
    <t>Updated</t>
  </si>
  <si>
    <t>for 2019</t>
  </si>
  <si>
    <t>no min.</t>
  </si>
  <si>
    <t>IRC Rule 21.6.2 requires linear spinnaker measurements to be declared.</t>
  </si>
  <si>
    <t>Foot Offset if &gt;7.5% HLP</t>
  </si>
  <si>
    <t>Bulb weight**</t>
  </si>
  <si>
    <t>Email</t>
  </si>
  <si>
    <t>Flying Headsail</t>
  </si>
  <si>
    <t>Calc FSA</t>
  </si>
  <si>
    <t>FSA complete data</t>
  </si>
  <si>
    <t xml:space="preserve">Payment instructions: </t>
  </si>
  <si>
    <t>Enter LH to calculate fee</t>
  </si>
  <si>
    <t>Max Beam</t>
  </si>
  <si>
    <t>To avoid delays, please check data and make sure you have included everything!</t>
  </si>
  <si>
    <t>SPL</t>
  </si>
  <si>
    <t>carbon</t>
  </si>
  <si>
    <t>GRP</t>
  </si>
  <si>
    <t>hollow steel with or without comp. fairings</t>
  </si>
  <si>
    <t>solid steel + composite fairings</t>
  </si>
  <si>
    <t>lead + composite fairings</t>
  </si>
  <si>
    <t>cast iron + composite fairings</t>
  </si>
  <si>
    <t>cast iron + lead + composite fairings</t>
  </si>
  <si>
    <t>solid steel (surface fairing only)</t>
  </si>
  <si>
    <t>lead (surface fairing only)</t>
  </si>
  <si>
    <t>cast iron (surface fairing only)</t>
  </si>
  <si>
    <t>lead + cast iron (surface fairing only)</t>
  </si>
  <si>
    <t>bronze</t>
  </si>
  <si>
    <t>aluminium/alloy</t>
  </si>
  <si>
    <t>Other or various (please give details)</t>
  </si>
  <si>
    <t>Keel fin material</t>
  </si>
  <si>
    <t>Bulb material (iron or lead)</t>
  </si>
  <si>
    <t>Input data (metric to 2 decimals)</t>
  </si>
  <si>
    <t>yes</t>
  </si>
  <si>
    <t>no</t>
  </si>
  <si>
    <t>no spinnaker pole or bowsprit (spi may be tacked on deck)</t>
  </si>
  <si>
    <t>spinnaker pole(s), NO bowsprit</t>
  </si>
  <si>
    <t>spinnaker pole(s) AND bowsprit</t>
  </si>
  <si>
    <t>FSFL</t>
  </si>
  <si>
    <t>FSHW</t>
  </si>
  <si>
    <t>iron</t>
  </si>
  <si>
    <t>lead</t>
  </si>
  <si>
    <r>
      <t xml:space="preserve">Source of data </t>
    </r>
    <r>
      <rPr>
        <b/>
        <sz val="10"/>
        <rFont val="Arial"/>
        <family val="2"/>
      </rPr>
      <t>(required)</t>
    </r>
  </si>
  <si>
    <t>aluminium</t>
  </si>
  <si>
    <t>wood</t>
  </si>
  <si>
    <t>info</t>
  </si>
  <si>
    <t xml:space="preserve">If you carry symmetric and asymmetric spinnakers, </t>
  </si>
  <si>
    <t>Sets of spreaders/jumpers</t>
  </si>
  <si>
    <t>Staysail</t>
  </si>
  <si>
    <t>Foil</t>
  </si>
  <si>
    <t>WhiskerPole</t>
  </si>
  <si>
    <t>FLU</t>
  </si>
  <si>
    <t>FLP</t>
  </si>
  <si>
    <t>FUW</t>
  </si>
  <si>
    <t>FTW</t>
  </si>
  <si>
    <t>FHW</t>
  </si>
  <si>
    <t>new 2021</t>
  </si>
  <si>
    <t>whisker pole</t>
  </si>
  <si>
    <t>lifting foils</t>
  </si>
  <si>
    <t>pole</t>
  </si>
  <si>
    <t>bulb</t>
  </si>
  <si>
    <t>mast mat</t>
  </si>
  <si>
    <t>keel mat</t>
  </si>
  <si>
    <t>KM</t>
  </si>
  <si>
    <t>WT</t>
  </si>
  <si>
    <t>water list</t>
  </si>
  <si>
    <t>cant list</t>
  </si>
  <si>
    <t>ListAngleWB</t>
  </si>
  <si>
    <t>S8</t>
  </si>
  <si>
    <t>NumFH</t>
  </si>
  <si>
    <t>import</t>
  </si>
  <si>
    <t>added</t>
  </si>
  <si>
    <t>water lit</t>
  </si>
  <si>
    <t>Moveable/variable ballast</t>
  </si>
  <si>
    <t>none</t>
  </si>
  <si>
    <t>water ballast only</t>
  </si>
  <si>
    <t>canting keel only</t>
  </si>
  <si>
    <t>water ballast &amp; canting keel</t>
  </si>
  <si>
    <t>move/var ballast</t>
  </si>
  <si>
    <t xml:space="preserve">var / mov </t>
  </si>
  <si>
    <t>ballast</t>
  </si>
  <si>
    <t>WA</t>
  </si>
  <si>
    <t>List Angle (canting keel)</t>
  </si>
  <si>
    <t>Water ballast litres per side</t>
  </si>
  <si>
    <t>lift foils</t>
  </si>
  <si>
    <t>Lifting foils (IRC appendix F)</t>
  </si>
  <si>
    <t>changed</t>
  </si>
  <si>
    <t>combined</t>
  </si>
  <si>
    <t>if material</t>
  </si>
  <si>
    <t>entered</t>
  </si>
  <si>
    <t xml:space="preserve">causes </t>
  </si>
  <si>
    <t>error in</t>
  </si>
  <si>
    <t xml:space="preserve">IRC to </t>
  </si>
  <si>
    <t xml:space="preserve">prompt </t>
  </si>
  <si>
    <t>check</t>
  </si>
  <si>
    <t>tack/sprit</t>
  </si>
  <si>
    <t>Calculated SPA</t>
  </si>
  <si>
    <t>Manual SPA (trial)</t>
  </si>
  <si>
    <t>Symmetric SPA</t>
  </si>
  <si>
    <t>Asymmetric SPA</t>
  </si>
  <si>
    <t xml:space="preserve">SPA </t>
  </si>
  <si>
    <t>HULL &amp; APPENDAGES</t>
  </si>
  <si>
    <t>RIG</t>
  </si>
  <si>
    <t>SAILS</t>
  </si>
  <si>
    <t>new owner</t>
  </si>
  <si>
    <t>Data Protection:</t>
  </si>
  <si>
    <t>Seahorse Rating Limited* takes your privacy seriously and will only use your personal information to administer your account and to provide the products and services you have requested from us. This includes providing your details to your IRC Rule Authority to send you reminders to revalidate your certificate, and mail you an IRC Yearbook when applicable.  We will also give your name, certificate number and offer validation code to our IRC Member Offers Partners* solely for the purposes of activating and validating your offers. We will not sell or exchange your personal information.</t>
  </si>
  <si>
    <t>*Seahorse Rating Ltd trades as the RORC Rating Office. IRC Member Offer Partners are:  Seahorse Magazine, Spinlock, SeaSure and the Royal Ocean Racing Club.</t>
  </si>
  <si>
    <r>
      <t xml:space="preserve">However, from time to time we or our IRC Member Offers Partners would also like to contact you by email with newsletters and information on IRC member offers, discounts, events and other communication from Seahorse Rating Limited and our Member Offer Partners. </t>
    </r>
    <r>
      <rPr>
        <b/>
        <sz val="10"/>
        <color indexed="30"/>
        <rFont val="Arial"/>
        <family val="2"/>
      </rPr>
      <t xml:space="preserve"> If you consent and agree to receive these email communications please tick the box on the Application page</t>
    </r>
  </si>
  <si>
    <t>Data Protection yes</t>
  </si>
  <si>
    <t>NK</t>
  </si>
  <si>
    <t>data changes</t>
  </si>
  <si>
    <t>other than change of ownership</t>
  </si>
  <si>
    <t>Spinnaker pole, bowsprit</t>
  </si>
  <si>
    <t>Application fee</t>
  </si>
  <si>
    <t>Bowsprit / tack point on deck</t>
  </si>
  <si>
    <t>&lt;select&gt;</t>
  </si>
  <si>
    <t>RORCNumber</t>
  </si>
  <si>
    <t>data</t>
  </si>
  <si>
    <t>protect</t>
  </si>
  <si>
    <t>RORC</t>
  </si>
  <si>
    <t>memb</t>
  </si>
  <si>
    <t>List Angle (if water ballast only)</t>
  </si>
  <si>
    <r>
      <t xml:space="preserve">which is the </t>
    </r>
    <r>
      <rPr>
        <b/>
        <sz val="9"/>
        <rFont val="Arial"/>
        <family val="2"/>
      </rPr>
      <t>largest</t>
    </r>
    <r>
      <rPr>
        <sz val="9"/>
        <rFont val="Arial"/>
        <family val="2"/>
      </rPr>
      <t xml:space="preserve"> carried when racing? </t>
    </r>
  </si>
  <si>
    <r>
      <rPr>
        <b/>
        <sz val="10"/>
        <rFont val="Arial"/>
        <family val="2"/>
      </rPr>
      <t>Other appendage changes:</t>
    </r>
    <r>
      <rPr>
        <sz val="10"/>
        <rFont val="Arial"/>
        <family val="2"/>
      </rPr>
      <t xml:space="preserve"> Give full details in additional information box &gt;&gt;</t>
    </r>
  </si>
  <si>
    <t>Spinnakers</t>
  </si>
  <si>
    <t>No. of flying headsails carried</t>
  </si>
  <si>
    <t>No. of spinnakers carried</t>
  </si>
  <si>
    <t>7.5% HLP =</t>
  </si>
  <si>
    <t>Foot Offset if &gt;7.5% FHLP</t>
  </si>
  <si>
    <t>7.5% FHLP =</t>
  </si>
  <si>
    <t>FootOffsetFH</t>
  </si>
  <si>
    <t xml:space="preserve">not </t>
  </si>
  <si>
    <t>imported</t>
  </si>
  <si>
    <t>IRC Rules &amp; Definitions</t>
  </si>
  <si>
    <t>donotimport</t>
  </si>
  <si>
    <t>ENDDATA</t>
  </si>
  <si>
    <t>ADDITIONAL INFORMATION</t>
  </si>
  <si>
    <t>SH cert</t>
  </si>
  <si>
    <t>Hull Length (LH) for fee calculation</t>
  </si>
  <si>
    <t>from current IRC cert</t>
  </si>
  <si>
    <t>Current primary IRC Cert no.</t>
  </si>
  <si>
    <t>Hidden lines above are intentional to only include items allowed to change under IRC rule 8.2.1</t>
  </si>
  <si>
    <t>Spinnaker pole length</t>
  </si>
  <si>
    <t>Except LH (for fee calculation), ONLY input data that is new or re-measured.</t>
  </si>
  <si>
    <t xml:space="preserve">Whisker pole: </t>
  </si>
  <si>
    <t>Rule 21.3.6. Change for 2022</t>
  </si>
  <si>
    <r>
      <t xml:space="preserve">You do not need to declare a whisker pole set </t>
    </r>
    <r>
      <rPr>
        <u/>
        <sz val="9"/>
        <rFont val="Arial"/>
        <family val="2"/>
      </rPr>
      <t>only</t>
    </r>
    <r>
      <rPr>
        <sz val="9"/>
        <rFont val="Arial"/>
        <family val="2"/>
      </rPr>
      <t xml:space="preserve"> to windward</t>
    </r>
  </si>
  <si>
    <t>Enter LH in hull &amp; appendages section</t>
  </si>
  <si>
    <r>
      <t>Do you use a pole to set a headsail or flying headsail</t>
    </r>
    <r>
      <rPr>
        <b/>
        <sz val="10"/>
        <rFont val="Arial"/>
        <family val="2"/>
      </rPr>
      <t xml:space="preserve"> </t>
    </r>
    <r>
      <rPr>
        <sz val="10"/>
        <rFont val="Arial"/>
        <family val="2"/>
      </rPr>
      <t>to leeward?</t>
    </r>
  </si>
  <si>
    <r>
      <t xml:space="preserve">Flying Headsail </t>
    </r>
    <r>
      <rPr>
        <i/>
        <sz val="10"/>
        <rFont val="Arial"/>
        <family val="2"/>
      </rPr>
      <t>(as defined in IRC Appendix A5)</t>
    </r>
  </si>
  <si>
    <t>ONLY DATA STATED IN IRC RULE 8.2.1 MAY DIFFER FROM THE PRIMARY CERTIFICATE</t>
  </si>
  <si>
    <t>IRC Secondary certificate</t>
  </si>
  <si>
    <t>SEC</t>
  </si>
  <si>
    <t>SEC new</t>
  </si>
  <si>
    <t>SEC reval</t>
  </si>
  <si>
    <t>BO*</t>
  </si>
  <si>
    <t>x*</t>
  </si>
  <si>
    <t>h*</t>
  </si>
  <si>
    <t>SO*</t>
  </si>
  <si>
    <t>y*</t>
  </si>
  <si>
    <t>Internal ballast*</t>
  </si>
  <si>
    <t>Max Draft*</t>
  </si>
  <si>
    <t>Stored power</t>
  </si>
  <si>
    <t>running rigging</t>
  </si>
  <si>
    <t>Stored power used?</t>
  </si>
  <si>
    <t>IRC Rule 8.2.1 explains which data may be changed for a SECONDARY certificate. For any other changes you must apply for an amendment to your PRIMARY certificate.</t>
  </si>
  <si>
    <t xml:space="preserve">Has this boat held a secondary/short-handed certificate before? </t>
  </si>
  <si>
    <t>If yes, supply last secondary/short-handed certificate number</t>
  </si>
  <si>
    <t>StoredPower</t>
  </si>
  <si>
    <t>unhidden</t>
  </si>
  <si>
    <t>*Change to this data only permitted due to internal ballast change</t>
  </si>
  <si>
    <t>Both primary and secondary certificates must be ENDORSED</t>
  </si>
  <si>
    <t>Event name &amp; rating deadline</t>
  </si>
  <si>
    <t>If your certificate is required for a specific event or rating deadline, please give the event name and date in the box above. If the deadline is within 2 weeks of application, there is no guarantee of certificate issue in time unless Expedited processing is requested.</t>
  </si>
  <si>
    <t>aft rigging only</t>
  </si>
  <si>
    <t>including staysails. Exclude 1 x OSR Heavy Weather Jib and/or 1 x OSR Storm Jib. See IRC rule 21.7.1.</t>
  </si>
  <si>
    <t>If ONE headsail: is this a single furling headsail eligible and used in compliance with rule 21.8.1?</t>
  </si>
  <si>
    <t>&lt;select ONLY if 1 headsail&gt;</t>
  </si>
  <si>
    <t>No</t>
  </si>
  <si>
    <t>Yes</t>
  </si>
  <si>
    <t>NumHS</t>
  </si>
  <si>
    <t>updated</t>
  </si>
  <si>
    <t>v.241107</t>
  </si>
  <si>
    <t>Sail ID: IHC # or other identifier</t>
  </si>
  <si>
    <t>No. of headsails carried</t>
  </si>
  <si>
    <t>MainIHC</t>
  </si>
  <si>
    <t>HeadsailIHC</t>
  </si>
  <si>
    <t>FlyingHeadsailIHC</t>
  </si>
  <si>
    <t>SpinIHC</t>
  </si>
  <si>
    <t>AsymSpinIHC</t>
  </si>
  <si>
    <t>added 2025</t>
  </si>
  <si>
    <t>must be a current valid certificate</t>
  </si>
  <si>
    <t>Swedish version 25-1</t>
  </si>
  <si>
    <t>Ansökan ska göras i Mätbrevsportalen, https://matbrev.svensksegling.se där detta ifyllda formulär ska laddas upp. Formuläret MÅSTE sparas i samma format, *.xlsx. Betalning görs i Mätbrevsportalen</t>
  </si>
  <si>
    <t>SEK (Betalas i Mätbrevsportalen)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</si>
</sst>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kr&quot;_-;\-* #,##0.00\ &quot;kr&quot;_-;_-* &quot;-&quot;??\ &quot;kr&quot;_-;_-@_-"/>
    <numFmt numFmtId="164" formatCode="&quot;£&quot;#,##0.00"/>
    <numFmt numFmtId="165" formatCode="0.0"/>
    <numFmt numFmtId="167" formatCode="_-* #,##0\ &quot;kr&quot;_-;\-* #,##0\ &quot;kr&quot;_-;_-* &quot;-&quot;??\ &quot;kr&quot;_-;_-@_-"/>
  </numFmts>
  <fonts count="63" x14ac:knownFonts="1">
    <font>
      <sz val="10"/>
      <name val="Arial"/>
    </font>
    <font>
      <sz val="10"/>
      <name val="Arial"/>
      <family val="2"/>
    </font>
    <font>
      <b/>
      <sz val="10"/>
      <name val="Arial"/>
      <family val="2"/>
    </font>
    <font>
      <sz val="8"/>
      <name val="Arial"/>
      <family val="2"/>
    </font>
    <font>
      <b/>
      <sz val="10"/>
      <color indexed="10"/>
      <name val="Arial"/>
      <family val="2"/>
    </font>
    <font>
      <sz val="10"/>
      <name val="Arial"/>
      <family val="2"/>
    </font>
    <font>
      <b/>
      <sz val="9"/>
      <color indexed="9"/>
      <name val="Arial"/>
      <family val="2"/>
    </font>
    <font>
      <sz val="9"/>
      <name val="Arial"/>
      <family val="2"/>
    </font>
    <font>
      <b/>
      <sz val="9"/>
      <name val="Arial"/>
      <family val="2"/>
    </font>
    <font>
      <b/>
      <sz val="8"/>
      <color indexed="62"/>
      <name val="Arial"/>
      <family val="2"/>
    </font>
    <font>
      <i/>
      <sz val="10"/>
      <name val="Arial"/>
      <family val="2"/>
    </font>
    <font>
      <i/>
      <sz val="9"/>
      <name val="Arial"/>
      <family val="2"/>
    </font>
    <font>
      <i/>
      <sz val="10"/>
      <color indexed="62"/>
      <name val="Arial"/>
      <family val="2"/>
    </font>
    <font>
      <b/>
      <sz val="10"/>
      <color indexed="18"/>
      <name val="Arial"/>
      <family val="2"/>
    </font>
    <font>
      <u/>
      <sz val="10"/>
      <color indexed="12"/>
      <name val="Arial"/>
      <family val="2"/>
    </font>
    <font>
      <b/>
      <sz val="12"/>
      <color indexed="10"/>
      <name val="Arial"/>
      <family val="2"/>
    </font>
    <font>
      <b/>
      <sz val="12"/>
      <name val="Arial"/>
      <family val="2"/>
    </font>
    <font>
      <b/>
      <sz val="10"/>
      <color indexed="12"/>
      <name val="Arial"/>
      <family val="2"/>
    </font>
    <font>
      <b/>
      <sz val="36"/>
      <color indexed="9"/>
      <name val="Arial"/>
      <family val="2"/>
    </font>
    <font>
      <sz val="10"/>
      <color indexed="10"/>
      <name val="Arial"/>
      <family val="2"/>
    </font>
    <font>
      <b/>
      <sz val="10"/>
      <color indexed="8"/>
      <name val="Arial"/>
      <family val="2"/>
    </font>
    <font>
      <sz val="10"/>
      <color indexed="8"/>
      <name val="Arial"/>
      <family val="2"/>
    </font>
    <font>
      <sz val="9"/>
      <color indexed="12"/>
      <name val="Arial"/>
      <family val="2"/>
    </font>
    <font>
      <b/>
      <sz val="72"/>
      <color indexed="9"/>
      <name val="Arial"/>
      <family val="2"/>
    </font>
    <font>
      <b/>
      <sz val="16"/>
      <name val="Arial"/>
      <family val="2"/>
    </font>
    <font>
      <sz val="9"/>
      <color indexed="10"/>
      <name val="Arial"/>
      <family val="2"/>
    </font>
    <font>
      <b/>
      <sz val="11"/>
      <name val="Arial"/>
      <family val="2"/>
    </font>
    <font>
      <sz val="10"/>
      <color indexed="10"/>
      <name val="Arial"/>
      <family val="2"/>
    </font>
    <font>
      <b/>
      <sz val="14"/>
      <name val="Arial"/>
      <family val="2"/>
    </font>
    <font>
      <u/>
      <sz val="11"/>
      <color indexed="12"/>
      <name val="Arial"/>
      <family val="2"/>
    </font>
    <font>
      <sz val="11"/>
      <name val="Arial"/>
      <family val="2"/>
    </font>
    <font>
      <b/>
      <i/>
      <sz val="10"/>
      <name val="Arial"/>
      <family val="2"/>
    </font>
    <font>
      <b/>
      <sz val="24"/>
      <name val="Arial"/>
      <family val="2"/>
    </font>
    <font>
      <b/>
      <sz val="20"/>
      <name val="Arial"/>
      <family val="2"/>
    </font>
    <font>
      <b/>
      <sz val="48"/>
      <name val="Arial"/>
      <family val="2"/>
    </font>
    <font>
      <b/>
      <sz val="9"/>
      <color indexed="30"/>
      <name val="Arial"/>
      <family val="2"/>
    </font>
    <font>
      <u/>
      <sz val="9"/>
      <color indexed="12"/>
      <name val="Arial"/>
      <family val="2"/>
    </font>
    <font>
      <i/>
      <sz val="9"/>
      <color indexed="62"/>
      <name val="Arial"/>
      <family val="2"/>
    </font>
    <font>
      <b/>
      <sz val="10"/>
      <color indexed="30"/>
      <name val="Arial"/>
      <family val="2"/>
    </font>
    <font>
      <sz val="10"/>
      <color rgb="FF0000FF"/>
      <name val="Arial"/>
      <family val="2"/>
    </font>
    <font>
      <sz val="10"/>
      <color rgb="FFFF0000"/>
      <name val="Arial"/>
      <family val="2"/>
    </font>
    <font>
      <sz val="9"/>
      <color rgb="FF0000FF"/>
      <name val="Arial"/>
      <family val="2"/>
    </font>
    <font>
      <i/>
      <sz val="10"/>
      <color rgb="FFFF0000"/>
      <name val="Arial"/>
      <family val="2"/>
    </font>
    <font>
      <sz val="9"/>
      <color rgb="FFFF0000"/>
      <name val="Arial"/>
      <family val="2"/>
    </font>
    <font>
      <sz val="10"/>
      <color rgb="FF0070C0"/>
      <name val="Arial"/>
      <family val="2"/>
    </font>
    <font>
      <sz val="9"/>
      <color rgb="FF0070C0"/>
      <name val="Arial"/>
      <family val="2"/>
    </font>
    <font>
      <sz val="8"/>
      <color rgb="FF000000"/>
      <name val="Tahoma"/>
      <family val="2"/>
    </font>
    <font>
      <b/>
      <sz val="10"/>
      <color rgb="FFFF0000"/>
      <name val="Arial"/>
      <family val="2"/>
    </font>
    <font>
      <u/>
      <sz val="9"/>
      <color rgb="FFFF0000"/>
      <name val="Arial"/>
      <family val="2"/>
    </font>
    <font>
      <u/>
      <sz val="9"/>
      <name val="Arial"/>
      <family val="2"/>
    </font>
    <font>
      <b/>
      <sz val="9"/>
      <color rgb="FFFF0000"/>
      <name val="Arial"/>
      <family val="2"/>
    </font>
    <font>
      <b/>
      <sz val="10"/>
      <color rgb="FF0070C0"/>
      <name val="Arial"/>
      <family val="2"/>
    </font>
    <font>
      <sz val="10"/>
      <color theme="0" tint="-0.499984740745262"/>
      <name val="Arial"/>
      <family val="2"/>
    </font>
    <font>
      <b/>
      <sz val="26"/>
      <name val="Arial"/>
      <family val="2"/>
    </font>
    <font>
      <b/>
      <sz val="10"/>
      <color theme="0" tint="-0.499984740745262"/>
      <name val="Arial"/>
      <family val="2"/>
    </font>
    <font>
      <sz val="9"/>
      <color theme="0" tint="-0.499984740745262"/>
      <name val="Arial"/>
      <family val="2"/>
    </font>
    <font>
      <sz val="10"/>
      <name val="Arial"/>
      <family val="2"/>
    </font>
    <font>
      <sz val="10"/>
      <color theme="0"/>
      <name val="Arial"/>
      <family val="2"/>
    </font>
    <font>
      <sz val="11"/>
      <color theme="0"/>
      <name val="Arial"/>
      <family val="2"/>
    </font>
    <font>
      <b/>
      <sz val="26"/>
      <color theme="0"/>
      <name val="Arial"/>
      <family val="2"/>
    </font>
    <font>
      <b/>
      <sz val="11"/>
      <color rgb="FFFFFF00"/>
      <name val="Arial"/>
      <family val="2"/>
    </font>
    <font>
      <b/>
      <sz val="10"/>
      <color rgb="FFFFFF00"/>
      <name val="Arial"/>
      <family val="2"/>
    </font>
    <font>
      <b/>
      <sz val="9"/>
      <color rgb="FFFFFF00"/>
      <name val="Arial"/>
      <family val="2"/>
    </font>
  </fonts>
  <fills count="9">
    <fill>
      <patternFill patternType="none"/>
    </fill>
    <fill>
      <patternFill patternType="gray125"/>
    </fill>
    <fill>
      <patternFill patternType="solid">
        <fgColor theme="0" tint="-4.9989318521683403E-2"/>
        <bgColor indexed="64"/>
      </patternFill>
    </fill>
    <fill>
      <patternFill patternType="solid">
        <fgColor theme="2"/>
        <bgColor indexed="64"/>
      </patternFill>
    </fill>
    <fill>
      <patternFill patternType="solid">
        <fgColor rgb="FFFFFF00"/>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indexed="9"/>
        <bgColor indexed="64"/>
      </patternFill>
    </fill>
    <fill>
      <patternFill patternType="solid">
        <fgColor rgb="FF00B0F0"/>
        <bgColor indexed="64"/>
      </patternFill>
    </fill>
  </fills>
  <borders count="35">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thick">
        <color rgb="FFFF0000"/>
      </left>
      <right style="thick">
        <color rgb="FFFF0000"/>
      </right>
      <top style="thick">
        <color rgb="FFFF0000"/>
      </top>
      <bottom style="thick">
        <color rgb="FFFF0000"/>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top style="medium">
        <color auto="1"/>
      </top>
      <bottom/>
      <diagonal/>
    </border>
    <border>
      <left/>
      <right style="medium">
        <color auto="1"/>
      </right>
      <top style="medium">
        <color auto="1"/>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s>
  <cellStyleXfs count="3">
    <xf numFmtId="0" fontId="0" fillId="0" borderId="0"/>
    <xf numFmtId="0" fontId="14" fillId="0" borderId="0" applyNumberFormat="0" applyFill="0" applyBorder="0" applyAlignment="0" applyProtection="0">
      <alignment vertical="top"/>
      <protection locked="0"/>
    </xf>
    <xf numFmtId="44" fontId="56" fillId="0" borderId="0" applyFont="0" applyFill="0" applyBorder="0" applyAlignment="0" applyProtection="0"/>
  </cellStyleXfs>
  <cellXfs count="342">
    <xf numFmtId="0" fontId="0" fillId="0" borderId="0" xfId="0"/>
    <xf numFmtId="0" fontId="0" fillId="0" borderId="0" xfId="0" applyProtection="1">
      <protection locked="0"/>
    </xf>
    <xf numFmtId="0" fontId="2" fillId="0" borderId="0" xfId="0" applyFont="1"/>
    <xf numFmtId="0" fontId="2" fillId="0" borderId="1" xfId="0" applyFont="1" applyBorder="1"/>
    <xf numFmtId="0" fontId="0" fillId="0" borderId="2" xfId="0" applyBorder="1"/>
    <xf numFmtId="0" fontId="2" fillId="0" borderId="3" xfId="0" applyFont="1" applyBorder="1"/>
    <xf numFmtId="0" fontId="0" fillId="0" borderId="4" xfId="0" applyBorder="1"/>
    <xf numFmtId="0" fontId="2" fillId="0" borderId="5" xfId="0" applyFont="1" applyBorder="1"/>
    <xf numFmtId="0" fontId="0" fillId="0" borderId="6" xfId="0" applyBorder="1"/>
    <xf numFmtId="0" fontId="11" fillId="0" borderId="7" xfId="0" applyFont="1" applyBorder="1" applyAlignment="1">
      <alignment horizontal="center"/>
    </xf>
    <xf numFmtId="0" fontId="2" fillId="0" borderId="8" xfId="0" applyFont="1" applyBorder="1"/>
    <xf numFmtId="0" fontId="0" fillId="0" borderId="9" xfId="0" applyBorder="1"/>
    <xf numFmtId="0" fontId="2" fillId="0" borderId="9" xfId="0" applyFont="1" applyBorder="1"/>
    <xf numFmtId="2" fontId="0" fillId="0" borderId="0" xfId="0" applyNumberFormat="1"/>
    <xf numFmtId="164" fontId="7" fillId="0" borderId="4" xfId="0" applyNumberFormat="1" applyFont="1" applyBorder="1" applyAlignment="1">
      <alignment horizontal="right"/>
    </xf>
    <xf numFmtId="0" fontId="5" fillId="0" borderId="0" xfId="0" applyFont="1"/>
    <xf numFmtId="0" fontId="12" fillId="0" borderId="3" xfId="0" applyFont="1" applyBorder="1" applyAlignment="1">
      <alignment shrinkToFit="1"/>
    </xf>
    <xf numFmtId="0" fontId="12" fillId="0" borderId="0" xfId="0" applyFont="1" applyAlignment="1">
      <alignment shrinkToFit="1"/>
    </xf>
    <xf numFmtId="0" fontId="5" fillId="0" borderId="4" xfId="0" applyFont="1" applyBorder="1" applyAlignment="1">
      <alignment horizontal="left"/>
    </xf>
    <xf numFmtId="0" fontId="5" fillId="0" borderId="0" xfId="0" applyFont="1" applyAlignment="1">
      <alignment horizontal="left"/>
    </xf>
    <xf numFmtId="0" fontId="11" fillId="0" borderId="0" xfId="0" applyFont="1" applyAlignment="1">
      <alignment horizontal="left"/>
    </xf>
    <xf numFmtId="0" fontId="4" fillId="0" borderId="0" xfId="0" applyFont="1" applyAlignment="1">
      <alignment horizontal="left"/>
    </xf>
    <xf numFmtId="0" fontId="2" fillId="0" borderId="0" xfId="0" applyFont="1" applyAlignment="1">
      <alignment horizontal="left"/>
    </xf>
    <xf numFmtId="2" fontId="11" fillId="0" borderId="7" xfId="0" applyNumberFormat="1" applyFont="1" applyBorder="1" applyAlignment="1">
      <alignment horizontal="left"/>
    </xf>
    <xf numFmtId="0" fontId="5" fillId="0" borderId="0" xfId="0" applyFont="1" applyAlignment="1">
      <alignment vertical="top" wrapText="1"/>
    </xf>
    <xf numFmtId="2" fontId="0" fillId="0" borderId="0" xfId="0" applyNumberFormat="1" applyAlignment="1">
      <alignment horizontal="left"/>
    </xf>
    <xf numFmtId="0" fontId="5" fillId="0" borderId="3" xfId="0" applyFont="1" applyBorder="1" applyAlignment="1">
      <alignment vertical="top" wrapText="1"/>
    </xf>
    <xf numFmtId="0" fontId="13" fillId="0" borderId="0" xfId="0" applyFont="1" applyAlignment="1">
      <alignment horizontal="center" vertical="top" shrinkToFit="1"/>
    </xf>
    <xf numFmtId="0" fontId="10" fillId="0" borderId="3" xfId="0" applyFont="1" applyBorder="1"/>
    <xf numFmtId="0" fontId="13" fillId="0" borderId="3" xfId="0" applyFont="1" applyBorder="1" applyAlignment="1">
      <alignment horizontal="center" vertical="top" shrinkToFit="1"/>
    </xf>
    <xf numFmtId="0" fontId="0" fillId="0" borderId="3" xfId="0" applyBorder="1" applyAlignment="1">
      <alignment vertical="top" wrapText="1"/>
    </xf>
    <xf numFmtId="0" fontId="0" fillId="0" borderId="0" xfId="0" applyAlignment="1">
      <alignment vertical="top" wrapText="1"/>
    </xf>
    <xf numFmtId="0" fontId="6" fillId="0" borderId="0" xfId="0" applyFont="1" applyAlignment="1">
      <alignment horizontal="center"/>
    </xf>
    <xf numFmtId="49" fontId="7" fillId="0" borderId="0" xfId="0" applyNumberFormat="1" applyFont="1"/>
    <xf numFmtId="0" fontId="7" fillId="0" borderId="0" xfId="0" applyFont="1" applyAlignment="1">
      <alignment horizontal="right"/>
    </xf>
    <xf numFmtId="49" fontId="7" fillId="0" borderId="0" xfId="0" applyNumberFormat="1" applyFont="1" applyAlignment="1">
      <alignment horizontal="right"/>
    </xf>
    <xf numFmtId="0" fontId="9" fillId="0" borderId="0" xfId="0" applyFont="1"/>
    <xf numFmtId="0" fontId="0" fillId="0" borderId="9" xfId="0" applyBorder="1" applyAlignment="1">
      <alignment horizontal="left"/>
    </xf>
    <xf numFmtId="49" fontId="10" fillId="0" borderId="0" xfId="0" applyNumberFormat="1" applyFont="1"/>
    <xf numFmtId="0" fontId="18" fillId="0" borderId="0" xfId="0" applyFont="1" applyAlignment="1">
      <alignment horizontal="center" vertical="center"/>
    </xf>
    <xf numFmtId="0" fontId="2" fillId="0" borderId="0" xfId="0" applyFont="1" applyProtection="1">
      <protection locked="0"/>
    </xf>
    <xf numFmtId="0" fontId="4" fillId="0" borderId="0" xfId="0" applyFont="1"/>
    <xf numFmtId="0" fontId="20" fillId="0" borderId="7" xfId="0" applyFont="1" applyBorder="1"/>
    <xf numFmtId="0" fontId="21" fillId="0" borderId="0" xfId="0" applyFont="1" applyAlignment="1">
      <alignment horizontal="right"/>
    </xf>
    <xf numFmtId="0" fontId="21" fillId="0" borderId="0" xfId="0" applyFont="1"/>
    <xf numFmtId="0" fontId="21" fillId="0" borderId="0" xfId="0" applyFont="1" applyAlignment="1">
      <alignment horizontal="center"/>
    </xf>
    <xf numFmtId="2" fontId="21" fillId="0" borderId="0" xfId="0" applyNumberFormat="1" applyFont="1" applyAlignment="1">
      <alignment horizontal="center"/>
    </xf>
    <xf numFmtId="0" fontId="0" fillId="0" borderId="0" xfId="0" applyAlignment="1">
      <alignment horizontal="center"/>
    </xf>
    <xf numFmtId="0" fontId="1" fillId="0" borderId="0" xfId="0" applyFont="1"/>
    <xf numFmtId="1" fontId="0" fillId="0" borderId="0" xfId="0" applyNumberFormat="1"/>
    <xf numFmtId="1" fontId="1" fillId="0" borderId="0" xfId="0" applyNumberFormat="1" applyFont="1"/>
    <xf numFmtId="0" fontId="15" fillId="0" borderId="0" xfId="0" applyFont="1" applyAlignment="1">
      <alignment wrapText="1"/>
    </xf>
    <xf numFmtId="0" fontId="10" fillId="0" borderId="0" xfId="0" applyFont="1" applyAlignment="1">
      <alignment vertical="top" wrapText="1"/>
    </xf>
    <xf numFmtId="0" fontId="11" fillId="0" borderId="0" xfId="0" applyFont="1" applyAlignment="1">
      <alignment horizontal="right"/>
    </xf>
    <xf numFmtId="0" fontId="11" fillId="0" borderId="9" xfId="0" applyFont="1" applyBorder="1" applyAlignment="1">
      <alignment horizontal="center"/>
    </xf>
    <xf numFmtId="0" fontId="11" fillId="0" borderId="0" xfId="0" applyFont="1" applyAlignment="1">
      <alignment horizontal="center"/>
    </xf>
    <xf numFmtId="2" fontId="11" fillId="0" borderId="9" xfId="0" applyNumberFormat="1" applyFont="1" applyBorder="1" applyAlignment="1">
      <alignment horizontal="left"/>
    </xf>
    <xf numFmtId="2" fontId="11" fillId="0" borderId="0" xfId="0" applyNumberFormat="1" applyFont="1" applyAlignment="1">
      <alignment horizontal="left"/>
    </xf>
    <xf numFmtId="0" fontId="4" fillId="0" borderId="3" xfId="0" applyFont="1" applyBorder="1" applyAlignment="1">
      <alignment vertical="top" wrapText="1"/>
    </xf>
    <xf numFmtId="0" fontId="2" fillId="0" borderId="0" xfId="0" applyFont="1" applyAlignment="1">
      <alignment horizontal="center" vertical="center"/>
    </xf>
    <xf numFmtId="49" fontId="5" fillId="0" borderId="0" xfId="0" applyNumberFormat="1" applyFont="1" applyAlignment="1">
      <alignment horizontal="center" vertical="center"/>
    </xf>
    <xf numFmtId="0" fontId="0" fillId="0" borderId="0" xfId="0" applyAlignment="1">
      <alignment vertical="center"/>
    </xf>
    <xf numFmtId="0" fontId="11" fillId="0" borderId="4" xfId="0" applyFont="1" applyBorder="1" applyAlignment="1">
      <alignment horizontal="right"/>
    </xf>
    <xf numFmtId="49" fontId="24" fillId="0" borderId="0" xfId="0" applyNumberFormat="1" applyFont="1" applyAlignment="1">
      <alignment horizontal="center" vertical="center"/>
    </xf>
    <xf numFmtId="0" fontId="27" fillId="0" borderId="0" xfId="0" applyFont="1"/>
    <xf numFmtId="49" fontId="5" fillId="0" borderId="0" xfId="0" applyNumberFormat="1" applyFont="1" applyAlignment="1">
      <alignment horizontal="right" vertical="center"/>
    </xf>
    <xf numFmtId="0" fontId="5" fillId="0" borderId="0" xfId="0" applyFont="1" applyProtection="1">
      <protection locked="0"/>
    </xf>
    <xf numFmtId="0" fontId="23" fillId="0" borderId="0" xfId="0" applyFont="1" applyAlignment="1">
      <alignment vertical="center"/>
    </xf>
    <xf numFmtId="0" fontId="4" fillId="0" borderId="8" xfId="0" applyFont="1" applyBorder="1" applyAlignment="1">
      <alignment horizontal="center"/>
    </xf>
    <xf numFmtId="0" fontId="5" fillId="0" borderId="4" xfId="0" applyFont="1" applyBorder="1"/>
    <xf numFmtId="0" fontId="5" fillId="0" borderId="0" xfId="0" applyFont="1" applyAlignment="1" applyProtection="1">
      <alignment horizontal="left" vertical="top" wrapText="1"/>
      <protection locked="0"/>
    </xf>
    <xf numFmtId="0" fontId="4" fillId="0" borderId="0" xfId="0" applyFont="1" applyAlignment="1">
      <alignment vertical="top" wrapText="1"/>
    </xf>
    <xf numFmtId="0" fontId="8" fillId="0" borderId="0" xfId="0" applyFont="1" applyAlignment="1">
      <alignment horizontal="right"/>
    </xf>
    <xf numFmtId="0" fontId="5" fillId="0" borderId="0" xfId="0" applyFont="1" applyAlignment="1">
      <alignment horizontal="left" vertical="top"/>
    </xf>
    <xf numFmtId="0" fontId="7" fillId="0" borderId="0" xfId="0" applyFont="1" applyAlignment="1">
      <alignment horizontal="left"/>
    </xf>
    <xf numFmtId="0" fontId="5" fillId="0" borderId="0" xfId="0" applyFont="1" applyAlignment="1">
      <alignment horizontal="left" vertical="center"/>
    </xf>
    <xf numFmtId="0" fontId="10" fillId="0" borderId="3" xfId="0" applyFont="1" applyBorder="1" applyAlignment="1">
      <alignment vertical="top" wrapText="1"/>
    </xf>
    <xf numFmtId="0" fontId="5" fillId="0" borderId="3" xfId="0" applyFont="1" applyBorder="1" applyAlignment="1">
      <alignment horizontal="center"/>
    </xf>
    <xf numFmtId="1" fontId="0" fillId="0" borderId="9" xfId="0" applyNumberFormat="1" applyBorder="1" applyAlignment="1" applyProtection="1">
      <alignment horizontal="center"/>
      <protection locked="0"/>
    </xf>
    <xf numFmtId="0" fontId="5" fillId="0" borderId="9" xfId="0" applyFont="1" applyBorder="1" applyAlignment="1" applyProtection="1">
      <alignment horizontal="left"/>
      <protection locked="0"/>
    </xf>
    <xf numFmtId="0" fontId="39" fillId="0" borderId="0" xfId="0" applyFont="1"/>
    <xf numFmtId="1" fontId="0" fillId="0" borderId="10" xfId="0" applyNumberFormat="1" applyBorder="1" applyAlignment="1" applyProtection="1">
      <alignment horizontal="center"/>
      <protection locked="0"/>
    </xf>
    <xf numFmtId="0" fontId="5" fillId="0" borderId="0" xfId="0" applyFont="1" applyAlignment="1">
      <alignment horizontal="center"/>
    </xf>
    <xf numFmtId="0" fontId="5" fillId="0" borderId="10" xfId="0" applyFont="1" applyBorder="1" applyAlignment="1" applyProtection="1">
      <alignment horizontal="left"/>
      <protection locked="0"/>
    </xf>
    <xf numFmtId="2" fontId="0" fillId="2" borderId="13" xfId="0" applyNumberFormat="1" applyFill="1" applyBorder="1" applyAlignment="1" applyProtection="1">
      <alignment horizontal="center"/>
      <protection locked="0"/>
    </xf>
    <xf numFmtId="1" fontId="0" fillId="2" borderId="13" xfId="0" applyNumberFormat="1" applyFill="1" applyBorder="1" applyAlignment="1" applyProtection="1">
      <alignment horizontal="center"/>
      <protection locked="0"/>
    </xf>
    <xf numFmtId="1" fontId="0" fillId="2" borderId="7" xfId="0" applyNumberFormat="1" applyFill="1" applyBorder="1" applyAlignment="1" applyProtection="1">
      <alignment horizontal="center"/>
      <protection locked="0"/>
    </xf>
    <xf numFmtId="2" fontId="0" fillId="2" borderId="7" xfId="0" applyNumberFormat="1" applyFill="1" applyBorder="1" applyAlignment="1" applyProtection="1">
      <alignment horizontal="center"/>
      <protection locked="0"/>
    </xf>
    <xf numFmtId="1" fontId="5" fillId="2" borderId="7" xfId="0" applyNumberFormat="1" applyFont="1" applyFill="1" applyBorder="1" applyAlignment="1" applyProtection="1">
      <alignment horizontal="center"/>
      <protection locked="0"/>
    </xf>
    <xf numFmtId="2" fontId="7" fillId="2" borderId="7" xfId="0" applyNumberFormat="1" applyFont="1" applyFill="1" applyBorder="1" applyAlignment="1" applyProtection="1">
      <alignment horizontal="center"/>
      <protection locked="0"/>
    </xf>
    <xf numFmtId="0" fontId="0" fillId="2" borderId="7" xfId="0" applyFill="1" applyBorder="1" applyAlignment="1" applyProtection="1">
      <alignment horizontal="center"/>
      <protection locked="0"/>
    </xf>
    <xf numFmtId="0" fontId="5" fillId="2" borderId="14" xfId="0" applyFont="1" applyFill="1" applyBorder="1" applyAlignment="1" applyProtection="1">
      <alignment horizontal="left"/>
      <protection locked="0"/>
    </xf>
    <xf numFmtId="0" fontId="2" fillId="0" borderId="0" xfId="0" applyFont="1" applyAlignment="1">
      <alignment vertical="center"/>
    </xf>
    <xf numFmtId="0" fontId="0" fillId="3" borderId="7" xfId="0" applyFill="1" applyBorder="1" applyAlignment="1" applyProtection="1">
      <alignment horizontal="left"/>
      <protection locked="0"/>
    </xf>
    <xf numFmtId="0" fontId="5" fillId="3" borderId="7" xfId="0" applyFont="1" applyFill="1" applyBorder="1" applyAlignment="1" applyProtection="1">
      <alignment horizontal="left"/>
      <protection locked="0"/>
    </xf>
    <xf numFmtId="2" fontId="7" fillId="3" borderId="7" xfId="0" applyNumberFormat="1" applyFont="1" applyFill="1" applyBorder="1" applyAlignment="1" applyProtection="1">
      <alignment horizontal="left"/>
      <protection locked="0"/>
    </xf>
    <xf numFmtId="0" fontId="11" fillId="0" borderId="8" xfId="0" applyFont="1" applyBorder="1" applyAlignment="1">
      <alignment horizontal="center"/>
    </xf>
    <xf numFmtId="0" fontId="11" fillId="0" borderId="8" xfId="0" applyFont="1" applyBorder="1" applyAlignment="1">
      <alignment horizontal="left"/>
    </xf>
    <xf numFmtId="0" fontId="40" fillId="0" borderId="0" xfId="0" applyFont="1"/>
    <xf numFmtId="2" fontId="11" fillId="0" borderId="10" xfId="0" applyNumberFormat="1" applyFont="1" applyBorder="1" applyAlignment="1">
      <alignment horizontal="left"/>
    </xf>
    <xf numFmtId="164" fontId="22" fillId="0" borderId="0" xfId="0" applyNumberFormat="1" applyFont="1" applyAlignment="1">
      <alignment horizontal="left" vertical="top" wrapText="1"/>
    </xf>
    <xf numFmtId="49" fontId="0" fillId="0" borderId="0" xfId="0" applyNumberFormat="1" applyProtection="1">
      <protection locked="0"/>
    </xf>
    <xf numFmtId="0" fontId="5" fillId="0" borderId="0" xfId="0" applyFont="1" applyAlignment="1">
      <alignment horizontal="right"/>
    </xf>
    <xf numFmtId="0" fontId="34" fillId="0" borderId="0" xfId="0" applyFont="1" applyAlignment="1">
      <alignment horizontal="center" vertical="center"/>
    </xf>
    <xf numFmtId="0" fontId="5" fillId="0" borderId="4" xfId="0" applyFont="1" applyBorder="1" applyAlignment="1">
      <alignment horizontal="left" vertical="center"/>
    </xf>
    <xf numFmtId="0" fontId="10" fillId="0" borderId="0" xfId="0" applyFont="1" applyAlignment="1">
      <alignment horizontal="center"/>
    </xf>
    <xf numFmtId="0" fontId="5" fillId="0" borderId="0" xfId="0" applyFont="1" applyAlignment="1">
      <alignment vertical="center"/>
    </xf>
    <xf numFmtId="49" fontId="41" fillId="0" borderId="0" xfId="0" applyNumberFormat="1" applyFont="1" applyAlignment="1">
      <alignment horizontal="center"/>
    </xf>
    <xf numFmtId="0" fontId="28" fillId="0" borderId="3" xfId="0" applyFont="1" applyBorder="1"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left" vertical="center" wrapText="1"/>
    </xf>
    <xf numFmtId="0" fontId="30" fillId="0" borderId="0" xfId="0" applyFont="1"/>
    <xf numFmtId="0" fontId="8" fillId="2" borderId="15" xfId="0" applyFont="1" applyFill="1" applyBorder="1" applyAlignment="1">
      <alignment horizontal="center" wrapText="1"/>
    </xf>
    <xf numFmtId="49" fontId="5" fillId="0" borderId="10" xfId="0" applyNumberFormat="1" applyFont="1" applyBorder="1" applyAlignment="1" applyProtection="1">
      <alignment horizontal="center"/>
      <protection locked="0"/>
    </xf>
    <xf numFmtId="0" fontId="26" fillId="3" borderId="15" xfId="0" applyFont="1" applyFill="1" applyBorder="1" applyAlignment="1">
      <alignment horizontal="center" vertical="center" wrapText="1"/>
    </xf>
    <xf numFmtId="0" fontId="7" fillId="0" borderId="0" xfId="0" applyFont="1"/>
    <xf numFmtId="0" fontId="14" fillId="0" borderId="0" xfId="1" applyFill="1" applyBorder="1" applyAlignment="1" applyProtection="1">
      <protection locked="0"/>
    </xf>
    <xf numFmtId="0" fontId="28" fillId="0" borderId="0" xfId="0" applyFont="1" applyAlignment="1">
      <alignment horizontal="center" wrapText="1"/>
    </xf>
    <xf numFmtId="0" fontId="42" fillId="0" borderId="0" xfId="0" applyFont="1" applyAlignment="1">
      <alignment vertical="top" wrapText="1"/>
    </xf>
    <xf numFmtId="0" fontId="2" fillId="0" borderId="0" xfId="0" applyFont="1" applyAlignment="1">
      <alignment horizontal="center" wrapText="1"/>
    </xf>
    <xf numFmtId="0" fontId="4" fillId="0" borderId="0" xfId="0" applyFont="1" applyAlignment="1">
      <alignment horizontal="center"/>
    </xf>
    <xf numFmtId="0" fontId="19" fillId="0" borderId="0" xfId="0" applyFont="1" applyAlignment="1">
      <alignment horizontal="center"/>
    </xf>
    <xf numFmtId="0" fontId="11" fillId="0" borderId="0" xfId="0" applyFont="1" applyAlignment="1">
      <alignment vertical="top" wrapText="1"/>
    </xf>
    <xf numFmtId="0" fontId="11" fillId="0" borderId="0" xfId="0" applyFont="1" applyAlignment="1">
      <alignment vertical="top"/>
    </xf>
    <xf numFmtId="2" fontId="11" fillId="0" borderId="0" xfId="0" applyNumberFormat="1" applyFont="1" applyAlignment="1">
      <alignment horizontal="left" vertical="top" wrapText="1"/>
    </xf>
    <xf numFmtId="0" fontId="43" fillId="0" borderId="0" xfId="0" applyFont="1"/>
    <xf numFmtId="0" fontId="36" fillId="0" borderId="0" xfId="1" applyFont="1" applyFill="1" applyBorder="1" applyAlignment="1" applyProtection="1">
      <protection locked="0"/>
    </xf>
    <xf numFmtId="49" fontId="11" fillId="0" borderId="0" xfId="0" applyNumberFormat="1" applyFont="1"/>
    <xf numFmtId="49" fontId="11" fillId="0" borderId="0" xfId="0" applyNumberFormat="1" applyFont="1" applyAlignment="1">
      <alignment horizontal="right"/>
    </xf>
    <xf numFmtId="0" fontId="37" fillId="0" borderId="0" xfId="0" applyFont="1" applyAlignment="1">
      <alignment shrinkToFit="1"/>
    </xf>
    <xf numFmtId="0" fontId="5" fillId="0" borderId="4" xfId="0" applyFont="1" applyBorder="1" applyAlignment="1">
      <alignment horizontal="right"/>
    </xf>
    <xf numFmtId="49" fontId="2" fillId="0" borderId="3" xfId="0" applyNumberFormat="1" applyFont="1" applyBorder="1" applyAlignment="1" applyProtection="1">
      <alignment horizontal="center"/>
      <protection locked="0"/>
    </xf>
    <xf numFmtId="49" fontId="2" fillId="0" borderId="3" xfId="0" applyNumberFormat="1" applyFont="1" applyBorder="1" applyAlignment="1" applyProtection="1">
      <alignment horizontal="center" vertical="top" wrapText="1"/>
      <protection locked="0"/>
    </xf>
    <xf numFmtId="2" fontId="0" fillId="0" borderId="0" xfId="0" applyNumberFormat="1" applyAlignment="1" applyProtection="1">
      <alignment horizontal="center"/>
      <protection locked="0"/>
    </xf>
    <xf numFmtId="0" fontId="5" fillId="0" borderId="0" xfId="0" applyFont="1" applyAlignment="1" applyProtection="1">
      <alignment horizontal="left"/>
      <protection locked="0"/>
    </xf>
    <xf numFmtId="0" fontId="5" fillId="2" borderId="11" xfId="0" applyFont="1" applyFill="1" applyBorder="1"/>
    <xf numFmtId="0" fontId="5" fillId="2" borderId="15" xfId="0" applyFont="1" applyFill="1" applyBorder="1" applyAlignment="1">
      <alignment vertical="top" wrapText="1"/>
    </xf>
    <xf numFmtId="0" fontId="0" fillId="0" borderId="0" xfId="0" applyAlignment="1" applyProtection="1">
      <alignment horizontal="left"/>
      <protection locked="0"/>
    </xf>
    <xf numFmtId="0" fontId="0" fillId="0" borderId="0" xfId="0" applyAlignment="1">
      <alignment horizontal="left"/>
    </xf>
    <xf numFmtId="0" fontId="0" fillId="0" borderId="8" xfId="0" applyBorder="1" applyAlignment="1" applyProtection="1">
      <alignment horizontal="center"/>
      <protection locked="0"/>
    </xf>
    <xf numFmtId="0" fontId="0" fillId="0" borderId="8" xfId="0" applyBorder="1" applyAlignment="1" applyProtection="1">
      <alignment horizontal="left"/>
      <protection locked="0"/>
    </xf>
    <xf numFmtId="165" fontId="0" fillId="0" borderId="0" xfId="0" applyNumberFormat="1"/>
    <xf numFmtId="165" fontId="0" fillId="2" borderId="7" xfId="0" applyNumberFormat="1" applyFill="1" applyBorder="1" applyAlignment="1" applyProtection="1">
      <alignment horizontal="center"/>
      <protection locked="0"/>
    </xf>
    <xf numFmtId="0" fontId="40" fillId="0" borderId="0" xfId="0" applyFont="1" applyAlignment="1">
      <alignment horizontal="left" vertical="center" wrapText="1"/>
    </xf>
    <xf numFmtId="0" fontId="40" fillId="0" borderId="0" xfId="0" applyFont="1" applyAlignment="1">
      <alignment horizontal="left"/>
    </xf>
    <xf numFmtId="2" fontId="11" fillId="0" borderId="0" xfId="0" applyNumberFormat="1" applyFont="1" applyAlignment="1">
      <alignment horizontal="center" vertical="top" wrapText="1"/>
    </xf>
    <xf numFmtId="0" fontId="11" fillId="0" borderId="0" xfId="0" applyFont="1" applyAlignment="1">
      <alignment horizontal="center" vertical="center" wrapText="1"/>
    </xf>
    <xf numFmtId="0" fontId="5" fillId="0" borderId="0" xfId="0" applyFont="1" applyAlignment="1">
      <alignment horizontal="left" wrapText="1"/>
    </xf>
    <xf numFmtId="0" fontId="10" fillId="0" borderId="0" xfId="0" applyFont="1" applyAlignment="1">
      <alignment vertical="center"/>
    </xf>
    <xf numFmtId="0" fontId="29" fillId="0" borderId="0" xfId="1" applyFont="1" applyFill="1" applyBorder="1" applyAlignment="1" applyProtection="1">
      <alignment horizontal="center"/>
    </xf>
    <xf numFmtId="0" fontId="5" fillId="0" borderId="9" xfId="0" applyFont="1" applyBorder="1"/>
    <xf numFmtId="0" fontId="5" fillId="0" borderId="2" xfId="0" applyFont="1" applyBorder="1"/>
    <xf numFmtId="0" fontId="44" fillId="0" borderId="0" xfId="0" applyFont="1" applyAlignment="1">
      <alignment wrapText="1"/>
    </xf>
    <xf numFmtId="0" fontId="7" fillId="0" borderId="0" xfId="0" applyFont="1" applyAlignment="1">
      <alignment horizontal="left" vertical="top" wrapText="1"/>
    </xf>
    <xf numFmtId="0" fontId="5" fillId="0" borderId="0" xfId="0" applyFont="1" applyAlignment="1" applyProtection="1">
      <alignment horizontal="left" vertical="center" wrapText="1"/>
      <protection locked="0"/>
    </xf>
    <xf numFmtId="0" fontId="5" fillId="0" borderId="0" xfId="0" applyFont="1" applyAlignment="1" applyProtection="1">
      <alignment horizontal="left" vertical="center" shrinkToFit="1"/>
      <protection locked="0"/>
    </xf>
    <xf numFmtId="0" fontId="2" fillId="0" borderId="4" xfId="0" applyFont="1" applyBorder="1" applyAlignment="1">
      <alignment vertical="center"/>
    </xf>
    <xf numFmtId="0" fontId="19" fillId="0" borderId="3" xfId="0" applyFont="1" applyBorder="1" applyAlignment="1">
      <alignment horizontal="right" vertical="center"/>
    </xf>
    <xf numFmtId="2" fontId="0" fillId="2" borderId="15" xfId="0" applyNumberFormat="1" applyFill="1" applyBorder="1" applyAlignment="1" applyProtection="1">
      <alignment horizontal="center"/>
      <protection locked="0"/>
    </xf>
    <xf numFmtId="0" fontId="5" fillId="3" borderId="15" xfId="0" applyFont="1" applyFill="1" applyBorder="1" applyAlignment="1" applyProtection="1">
      <alignment horizontal="left"/>
      <protection locked="0"/>
    </xf>
    <xf numFmtId="0" fontId="0" fillId="0" borderId="4" xfId="0" applyBorder="1" applyAlignment="1">
      <alignment horizontal="left"/>
    </xf>
    <xf numFmtId="49" fontId="43" fillId="0" borderId="0" xfId="0" applyNumberFormat="1" applyFont="1"/>
    <xf numFmtId="0" fontId="10" fillId="0" borderId="0" xfId="0" applyFont="1" applyAlignment="1">
      <alignment horizontal="left"/>
    </xf>
    <xf numFmtId="0" fontId="8" fillId="0" borderId="0" xfId="0" applyFont="1"/>
    <xf numFmtId="0" fontId="7" fillId="0" borderId="8" xfId="0" applyFont="1" applyBorder="1" applyAlignment="1">
      <alignment horizontal="center"/>
    </xf>
    <xf numFmtId="0" fontId="2" fillId="0" borderId="0" xfId="0" applyFont="1" applyAlignment="1">
      <alignment horizontal="center" vertical="center" wrapText="1"/>
    </xf>
    <xf numFmtId="0" fontId="7" fillId="0" borderId="4" xfId="0" applyFont="1" applyBorder="1" applyAlignment="1">
      <alignment horizontal="right"/>
    </xf>
    <xf numFmtId="0" fontId="7" fillId="0" borderId="0" xfId="0" applyFont="1" applyAlignment="1">
      <alignment horizontal="center"/>
    </xf>
    <xf numFmtId="0" fontId="1" fillId="0" borderId="0" xfId="0" applyFont="1" applyAlignment="1">
      <alignment horizontal="left"/>
    </xf>
    <xf numFmtId="1" fontId="1" fillId="0" borderId="0" xfId="0" applyNumberFormat="1" applyFont="1" applyAlignment="1">
      <alignment horizontal="center"/>
    </xf>
    <xf numFmtId="0" fontId="22" fillId="0" borderId="0" xfId="0" applyFont="1" applyAlignment="1">
      <alignment vertical="top" wrapText="1"/>
    </xf>
    <xf numFmtId="0" fontId="11" fillId="0" borderId="3" xfId="0" applyFont="1" applyBorder="1" applyAlignment="1">
      <alignment vertical="top" wrapText="1"/>
    </xf>
    <xf numFmtId="0" fontId="2" fillId="0" borderId="0" xfId="0" applyFont="1" applyAlignment="1">
      <alignment shrinkToFit="1"/>
    </xf>
    <xf numFmtId="0" fontId="36" fillId="0" borderId="0" xfId="1" applyFont="1" applyFill="1" applyBorder="1" applyAlignment="1" applyProtection="1">
      <alignment horizontal="left" vertical="center" wrapText="1"/>
      <protection locked="0"/>
    </xf>
    <xf numFmtId="0" fontId="2" fillId="2" borderId="14" xfId="0" applyFont="1" applyFill="1" applyBorder="1"/>
    <xf numFmtId="0" fontId="2" fillId="2" borderId="10" xfId="0" applyFont="1" applyFill="1" applyBorder="1"/>
    <xf numFmtId="0" fontId="2" fillId="2" borderId="13" xfId="0" applyFont="1" applyFill="1" applyBorder="1"/>
    <xf numFmtId="0" fontId="11" fillId="0" borderId="0" xfId="0" applyFont="1" applyAlignment="1">
      <alignment horizontal="left" vertical="center" wrapText="1"/>
    </xf>
    <xf numFmtId="0" fontId="45" fillId="0" borderId="0" xfId="0" applyFont="1" applyAlignment="1">
      <alignment horizontal="left" vertical="top" wrapText="1"/>
    </xf>
    <xf numFmtId="2" fontId="0" fillId="0" borderId="0" xfId="0" applyNumberFormat="1" applyAlignment="1">
      <alignment horizontal="center"/>
    </xf>
    <xf numFmtId="2" fontId="40" fillId="0" borderId="7" xfId="0" applyNumberFormat="1" applyFont="1" applyBorder="1" applyAlignment="1" applyProtection="1">
      <alignment horizontal="center"/>
      <protection locked="0"/>
    </xf>
    <xf numFmtId="0" fontId="47" fillId="0" borderId="0" xfId="0" applyFont="1" applyAlignment="1">
      <alignment horizontal="center" vertical="center" wrapText="1"/>
    </xf>
    <xf numFmtId="0" fontId="48" fillId="0" borderId="0" xfId="1" applyFont="1" applyFill="1" applyBorder="1" applyAlignment="1" applyProtection="1">
      <alignment horizontal="left" vertical="center" wrapText="1"/>
      <protection locked="0"/>
    </xf>
    <xf numFmtId="0" fontId="5" fillId="0" borderId="0" xfId="0" applyFont="1" applyAlignment="1" applyProtection="1">
      <alignment vertical="center"/>
      <protection locked="0"/>
    </xf>
    <xf numFmtId="0" fontId="0" fillId="0" borderId="0" xfId="0" applyAlignment="1" applyProtection="1">
      <alignment vertical="center"/>
      <protection locked="0"/>
    </xf>
    <xf numFmtId="0" fontId="2" fillId="0" borderId="0" xfId="0" applyFont="1" applyAlignment="1">
      <alignment horizontal="right" vertical="center"/>
    </xf>
    <xf numFmtId="0" fontId="40" fillId="0" borderId="1" xfId="0" applyFont="1" applyBorder="1" applyAlignment="1" applyProtection="1">
      <alignment horizontal="left"/>
      <protection locked="0"/>
    </xf>
    <xf numFmtId="0" fontId="42" fillId="0" borderId="0" xfId="0" applyFont="1"/>
    <xf numFmtId="0" fontId="42" fillId="0" borderId="0" xfId="0" applyFont="1" applyProtection="1">
      <protection locked="0"/>
    </xf>
    <xf numFmtId="0" fontId="1" fillId="0" borderId="7" xfId="1" applyFont="1" applyFill="1" applyBorder="1" applyAlignment="1" applyProtection="1">
      <alignment horizontal="left" vertical="center" wrapText="1"/>
      <protection locked="0"/>
    </xf>
    <xf numFmtId="0" fontId="40" fillId="0" borderId="0" xfId="0" applyFont="1" applyAlignment="1">
      <alignment horizontal="center"/>
    </xf>
    <xf numFmtId="0" fontId="1" fillId="0" borderId="0" xfId="0" applyFont="1" applyAlignment="1">
      <alignment horizontal="left" vertical="center"/>
    </xf>
    <xf numFmtId="49" fontId="1" fillId="0" borderId="0" xfId="0" applyNumberFormat="1" applyFont="1"/>
    <xf numFmtId="0" fontId="0" fillId="4" borderId="3" xfId="0" applyFill="1" applyBorder="1" applyAlignment="1">
      <alignment vertical="center"/>
    </xf>
    <xf numFmtId="0" fontId="0" fillId="4" borderId="0" xfId="0" applyFill="1" applyAlignment="1">
      <alignment vertical="center"/>
    </xf>
    <xf numFmtId="0" fontId="0" fillId="4" borderId="0" xfId="0" applyFill="1"/>
    <xf numFmtId="0" fontId="16" fillId="4" borderId="0" xfId="0" applyFont="1" applyFill="1"/>
    <xf numFmtId="0" fontId="10" fillId="4" borderId="10" xfId="0" applyFont="1" applyFill="1" applyBorder="1" applyAlignment="1">
      <alignment horizontal="center"/>
    </xf>
    <xf numFmtId="0" fontId="31" fillId="4" borderId="13" xfId="0" applyFont="1" applyFill="1" applyBorder="1" applyAlignment="1">
      <alignment horizontal="center"/>
    </xf>
    <xf numFmtId="0" fontId="0" fillId="4" borderId="8" xfId="0" applyFill="1" applyBorder="1" applyAlignment="1">
      <alignment horizontal="left"/>
    </xf>
    <xf numFmtId="0" fontId="16" fillId="4" borderId="0" xfId="0" applyFont="1" applyFill="1" applyAlignment="1">
      <alignment horizontal="left" vertical="center"/>
    </xf>
    <xf numFmtId="0" fontId="5" fillId="4" borderId="0" xfId="0" applyFont="1" applyFill="1" applyAlignment="1">
      <alignment horizontal="left" vertical="center"/>
    </xf>
    <xf numFmtId="0" fontId="4" fillId="4" borderId="0" xfId="0" applyFont="1" applyFill="1" applyAlignment="1">
      <alignment horizontal="center"/>
    </xf>
    <xf numFmtId="0" fontId="16" fillId="4" borderId="0" xfId="0" applyFont="1" applyFill="1" applyAlignment="1">
      <alignment horizontal="left"/>
    </xf>
    <xf numFmtId="0" fontId="6" fillId="4" borderId="0" xfId="0" applyFont="1" applyFill="1" applyAlignment="1">
      <alignment horizontal="center"/>
    </xf>
    <xf numFmtId="0" fontId="44" fillId="0" borderId="4" xfId="0" applyFont="1" applyBorder="1"/>
    <xf numFmtId="0" fontId="44" fillId="0" borderId="4" xfId="0" applyFont="1" applyBorder="1" applyAlignment="1">
      <alignment horizontal="left"/>
    </xf>
    <xf numFmtId="0" fontId="44" fillId="0" borderId="0" xfId="0" applyFont="1" applyAlignment="1">
      <alignment horizontal="left"/>
    </xf>
    <xf numFmtId="0" fontId="44" fillId="0" borderId="0" xfId="0" applyFont="1" applyAlignment="1">
      <alignment horizontal="right"/>
    </xf>
    <xf numFmtId="0" fontId="0" fillId="3" borderId="15" xfId="0" applyFill="1" applyBorder="1" applyAlignment="1" applyProtection="1">
      <alignment horizontal="left"/>
      <protection locked="0"/>
    </xf>
    <xf numFmtId="0" fontId="2" fillId="0" borderId="16" xfId="0" applyFont="1" applyBorder="1"/>
    <xf numFmtId="0" fontId="0" fillId="3" borderId="21" xfId="0" applyFill="1" applyBorder="1" applyAlignment="1" applyProtection="1">
      <alignment horizontal="left"/>
      <protection locked="0"/>
    </xf>
    <xf numFmtId="0" fontId="5" fillId="0" borderId="16" xfId="0" applyFont="1" applyBorder="1" applyAlignment="1">
      <alignment horizontal="left"/>
    </xf>
    <xf numFmtId="0" fontId="5" fillId="0" borderId="16" xfId="0" applyFont="1" applyBorder="1" applyAlignment="1">
      <alignment horizontal="right"/>
    </xf>
    <xf numFmtId="0" fontId="47" fillId="0" borderId="0" xfId="0" applyFont="1" applyAlignment="1">
      <alignment horizontal="left"/>
    </xf>
    <xf numFmtId="17" fontId="0" fillId="0" borderId="0" xfId="0" applyNumberFormat="1"/>
    <xf numFmtId="49" fontId="0" fillId="0" borderId="22" xfId="0" applyNumberFormat="1" applyBorder="1" applyAlignment="1" applyProtection="1">
      <alignment horizontal="center"/>
      <protection locked="0"/>
    </xf>
    <xf numFmtId="0" fontId="40" fillId="0" borderId="0" xfId="0" applyFont="1" applyAlignment="1">
      <alignment horizontal="right"/>
    </xf>
    <xf numFmtId="0" fontId="52" fillId="0" borderId="0" xfId="0" applyFont="1" applyProtection="1">
      <protection locked="0"/>
    </xf>
    <xf numFmtId="2" fontId="40" fillId="0" borderId="0" xfId="0" applyNumberFormat="1" applyFont="1" applyAlignment="1" applyProtection="1">
      <alignment horizontal="center"/>
      <protection locked="0"/>
    </xf>
    <xf numFmtId="0" fontId="40" fillId="0" borderId="0" xfId="0" applyFont="1" applyAlignment="1" applyProtection="1">
      <alignment horizontal="left"/>
      <protection locked="0"/>
    </xf>
    <xf numFmtId="0" fontId="51" fillId="0" borderId="4" xfId="0" applyFont="1" applyBorder="1" applyAlignment="1">
      <alignment horizontal="left"/>
    </xf>
    <xf numFmtId="0" fontId="2" fillId="0" borderId="18" xfId="0" applyFont="1" applyBorder="1"/>
    <xf numFmtId="0" fontId="44" fillId="0" borderId="26" xfId="0" applyFont="1" applyBorder="1"/>
    <xf numFmtId="2" fontId="0" fillId="2" borderId="27" xfId="0" applyNumberFormat="1" applyFill="1" applyBorder="1" applyAlignment="1" applyProtection="1">
      <alignment horizontal="center"/>
      <protection locked="0"/>
    </xf>
    <xf numFmtId="0" fontId="0" fillId="3" borderId="19" xfId="0" applyFill="1" applyBorder="1" applyAlignment="1" applyProtection="1">
      <alignment horizontal="left"/>
      <protection locked="0"/>
    </xf>
    <xf numFmtId="0" fontId="19" fillId="0" borderId="0" xfId="0" applyFont="1" applyAlignment="1">
      <alignment horizontal="right" vertical="center"/>
    </xf>
    <xf numFmtId="2" fontId="40" fillId="0" borderId="0" xfId="0" applyNumberFormat="1" applyFont="1" applyAlignment="1">
      <alignment horizontal="center" vertical="center"/>
    </xf>
    <xf numFmtId="0" fontId="54" fillId="0" borderId="0" xfId="0" applyFont="1" applyProtection="1">
      <protection locked="0"/>
    </xf>
    <xf numFmtId="0" fontId="55" fillId="0" borderId="0" xfId="0" applyFont="1" applyAlignment="1" applyProtection="1">
      <alignment horizontal="right"/>
      <protection locked="0"/>
    </xf>
    <xf numFmtId="0" fontId="55" fillId="0" borderId="7" xfId="0" applyFont="1" applyBorder="1" applyAlignment="1" applyProtection="1">
      <alignment horizontal="center"/>
      <protection locked="0"/>
    </xf>
    <xf numFmtId="0" fontId="54" fillId="0" borderId="7" xfId="0" applyFont="1" applyBorder="1" applyProtection="1">
      <protection locked="0"/>
    </xf>
    <xf numFmtId="0" fontId="55" fillId="0" borderId="11" xfId="0" applyFont="1" applyBorder="1" applyAlignment="1" applyProtection="1">
      <alignment vertical="center" wrapText="1"/>
      <protection locked="0"/>
    </xf>
    <xf numFmtId="0" fontId="55" fillId="0" borderId="12" xfId="0" applyFont="1" applyBorder="1" applyAlignment="1" applyProtection="1">
      <alignment vertical="center" wrapText="1"/>
      <protection locked="0"/>
    </xf>
    <xf numFmtId="0" fontId="52" fillId="0" borderId="0" xfId="0" applyFont="1" applyAlignment="1" applyProtection="1">
      <alignment wrapText="1"/>
      <protection locked="0"/>
    </xf>
    <xf numFmtId="0" fontId="52" fillId="0" borderId="0" xfId="0" applyFont="1"/>
    <xf numFmtId="0" fontId="54" fillId="0" borderId="0" xfId="0" applyFont="1"/>
    <xf numFmtId="0" fontId="4" fillId="0" borderId="9" xfId="0" applyFont="1" applyBorder="1" applyAlignment="1">
      <alignment horizontal="center"/>
    </xf>
    <xf numFmtId="0" fontId="55" fillId="7" borderId="0" xfId="0" applyFont="1" applyFill="1" applyAlignment="1">
      <alignment vertical="center"/>
    </xf>
    <xf numFmtId="0" fontId="42" fillId="0" borderId="0" xfId="0" applyFont="1" applyAlignment="1">
      <alignment vertical="center" wrapText="1"/>
    </xf>
    <xf numFmtId="0" fontId="3" fillId="0" borderId="0" xfId="0" applyFont="1" applyAlignment="1">
      <alignment horizontal="left"/>
    </xf>
    <xf numFmtId="0" fontId="7" fillId="0" borderId="0" xfId="0" applyFont="1" applyAlignment="1">
      <alignment vertical="center" wrapText="1"/>
    </xf>
    <xf numFmtId="0" fontId="16" fillId="0" borderId="0" xfId="0" applyFont="1" applyAlignment="1">
      <alignment horizontal="left" vertical="center"/>
    </xf>
    <xf numFmtId="0" fontId="44" fillId="2" borderId="7" xfId="0" applyFont="1" applyFill="1" applyBorder="1" applyAlignment="1" applyProtection="1">
      <alignment horizontal="left"/>
      <protection locked="0"/>
    </xf>
    <xf numFmtId="0" fontId="44" fillId="2" borderId="11" xfId="0" applyFont="1" applyFill="1" applyBorder="1" applyAlignment="1" applyProtection="1">
      <alignment horizontal="left"/>
      <protection locked="0"/>
    </xf>
    <xf numFmtId="0" fontId="1" fillId="0" borderId="0" xfId="0" applyFont="1" applyAlignment="1">
      <alignment horizontal="center"/>
    </xf>
    <xf numFmtId="0" fontId="5" fillId="0" borderId="0" xfId="0" applyFont="1" applyAlignment="1">
      <alignment horizontal="right"/>
    </xf>
    <xf numFmtId="0" fontId="5" fillId="0" borderId="4" xfId="0" applyFont="1" applyBorder="1" applyAlignment="1">
      <alignment horizontal="right"/>
    </xf>
    <xf numFmtId="0" fontId="1" fillId="0" borderId="31" xfId="0" applyFont="1" applyBorder="1" applyAlignment="1" applyProtection="1">
      <alignment horizontal="left" vertical="center"/>
      <protection locked="0"/>
    </xf>
    <xf numFmtId="0" fontId="1" fillId="0" borderId="32" xfId="0" applyFont="1" applyBorder="1" applyAlignment="1" applyProtection="1">
      <alignment horizontal="left" vertical="center"/>
      <protection locked="0"/>
    </xf>
    <xf numFmtId="0" fontId="1" fillId="0" borderId="33" xfId="0" applyFont="1" applyBorder="1" applyAlignment="1" applyProtection="1">
      <alignment horizontal="left" vertical="center"/>
      <protection locked="0"/>
    </xf>
    <xf numFmtId="0" fontId="1" fillId="0" borderId="28" xfId="0" applyFont="1" applyBorder="1" applyAlignment="1" applyProtection="1">
      <alignment horizontal="left" vertical="center"/>
      <protection locked="0"/>
    </xf>
    <xf numFmtId="0" fontId="1" fillId="0" borderId="29" xfId="0" applyFont="1" applyBorder="1" applyAlignment="1" applyProtection="1">
      <alignment horizontal="left" vertical="center"/>
      <protection locked="0"/>
    </xf>
    <xf numFmtId="0" fontId="1" fillId="0" borderId="30" xfId="0" applyFont="1" applyBorder="1" applyAlignment="1" applyProtection="1">
      <alignment horizontal="left" vertical="center"/>
      <protection locked="0"/>
    </xf>
    <xf numFmtId="0" fontId="1" fillId="0" borderId="0" xfId="0" applyFont="1" applyAlignment="1">
      <alignment horizontal="left" vertical="center" wrapText="1"/>
    </xf>
    <xf numFmtId="0" fontId="40" fillId="0" borderId="0" xfId="0" applyFont="1" applyAlignment="1">
      <alignment horizontal="left" vertical="center" wrapText="1"/>
    </xf>
    <xf numFmtId="0" fontId="5" fillId="0" borderId="0" xfId="0" applyFont="1" applyAlignment="1">
      <alignment horizontal="center" wrapText="1"/>
    </xf>
    <xf numFmtId="0" fontId="5" fillId="0" borderId="0" xfId="0" applyFont="1"/>
    <xf numFmtId="0" fontId="43" fillId="0" borderId="0" xfId="0" applyFont="1" applyAlignment="1">
      <alignment horizontal="left" vertical="center" wrapText="1"/>
    </xf>
    <xf numFmtId="0" fontId="1" fillId="0" borderId="0" xfId="0" applyFont="1"/>
    <xf numFmtId="0" fontId="2" fillId="6" borderId="14" xfId="0" applyFont="1" applyFill="1" applyBorder="1" applyAlignment="1">
      <alignment horizontal="center" vertical="center" wrapText="1"/>
    </xf>
    <xf numFmtId="0" fontId="2" fillId="6" borderId="10" xfId="0" applyFont="1" applyFill="1" applyBorder="1" applyAlignment="1">
      <alignment horizontal="center" vertical="center" wrapText="1"/>
    </xf>
    <xf numFmtId="0" fontId="2" fillId="6" borderId="13" xfId="0" applyFont="1" applyFill="1" applyBorder="1" applyAlignment="1">
      <alignment horizontal="center" vertical="center" wrapText="1"/>
    </xf>
    <xf numFmtId="0" fontId="10" fillId="0" borderId="0" xfId="0" applyFont="1" applyAlignment="1">
      <alignment horizontal="center" vertical="center" wrapText="1"/>
    </xf>
    <xf numFmtId="0" fontId="10" fillId="0" borderId="4" xfId="0" applyFont="1" applyBorder="1" applyAlignment="1">
      <alignment horizontal="center" vertical="center" wrapText="1"/>
    </xf>
    <xf numFmtId="0" fontId="14" fillId="0" borderId="0" xfId="1" applyFill="1" applyBorder="1" applyAlignment="1" applyProtection="1">
      <alignment horizontal="left" vertical="center"/>
    </xf>
    <xf numFmtId="0" fontId="2" fillId="0" borderId="0" xfId="0" applyFont="1" applyAlignment="1">
      <alignment horizontal="left" vertical="center"/>
    </xf>
    <xf numFmtId="0" fontId="2" fillId="0" borderId="0" xfId="0" applyFont="1" applyAlignment="1">
      <alignment horizontal="left" vertical="center" wrapText="1"/>
    </xf>
    <xf numFmtId="49" fontId="5" fillId="2" borderId="14" xfId="0" applyNumberFormat="1" applyFont="1" applyFill="1" applyBorder="1" applyAlignment="1" applyProtection="1">
      <alignment horizontal="left"/>
      <protection locked="0"/>
    </xf>
    <xf numFmtId="49" fontId="0" fillId="2" borderId="10" xfId="0" applyNumberFormat="1" applyFill="1" applyBorder="1" applyAlignment="1" applyProtection="1">
      <alignment horizontal="left"/>
      <protection locked="0"/>
    </xf>
    <xf numFmtId="49" fontId="0" fillId="2" borderId="13" xfId="0" applyNumberFormat="1" applyFill="1" applyBorder="1" applyAlignment="1" applyProtection="1">
      <alignment horizontal="left"/>
      <protection locked="0"/>
    </xf>
    <xf numFmtId="0" fontId="50" fillId="0" borderId="0" xfId="0" applyFont="1" applyAlignment="1">
      <alignment horizontal="left" vertical="top" wrapText="1"/>
    </xf>
    <xf numFmtId="0" fontId="35" fillId="0" borderId="0" xfId="0" applyFont="1" applyAlignment="1">
      <alignment horizontal="left" vertical="top" wrapText="1"/>
    </xf>
    <xf numFmtId="0" fontId="40" fillId="0" borderId="0" xfId="0" applyFont="1" applyAlignment="1">
      <alignment vertical="center"/>
    </xf>
    <xf numFmtId="0" fontId="1" fillId="2" borderId="7" xfId="0" applyFont="1" applyFill="1" applyBorder="1" applyAlignment="1" applyProtection="1">
      <alignment horizontal="left" vertical="center"/>
      <protection locked="0"/>
    </xf>
    <xf numFmtId="0" fontId="7" fillId="0" borderId="3" xfId="0" applyFont="1" applyBorder="1" applyAlignment="1">
      <alignment horizontal="left" vertical="center" wrapText="1"/>
    </xf>
    <xf numFmtId="0" fontId="7" fillId="0" borderId="0" xfId="0" applyFont="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8" xfId="0" applyFont="1" applyBorder="1" applyAlignment="1">
      <alignment horizontal="left" vertical="center" wrapText="1"/>
    </xf>
    <xf numFmtId="0" fontId="7" fillId="0" borderId="6" xfId="0" applyFont="1" applyBorder="1" applyAlignment="1">
      <alignment horizontal="left" vertical="center" wrapText="1"/>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14" xfId="0" applyFont="1" applyBorder="1" applyAlignment="1" applyProtection="1">
      <alignment horizontal="left" vertical="center"/>
      <protection locked="0"/>
    </xf>
    <xf numFmtId="0" fontId="1" fillId="0" borderId="10" xfId="0" applyFont="1" applyBorder="1" applyAlignment="1" applyProtection="1">
      <alignment horizontal="left" vertical="center"/>
      <protection locked="0"/>
    </xf>
    <xf numFmtId="0" fontId="53" fillId="4" borderId="9" xfId="0" applyFont="1" applyFill="1" applyBorder="1" applyAlignment="1">
      <alignment horizontal="center" vertical="center"/>
    </xf>
    <xf numFmtId="0" fontId="53" fillId="4" borderId="0" xfId="0" applyFont="1" applyFill="1" applyAlignment="1">
      <alignment horizontal="center" vertical="center"/>
    </xf>
    <xf numFmtId="0" fontId="33" fillId="4" borderId="9" xfId="0" applyFont="1" applyFill="1" applyBorder="1" applyAlignment="1">
      <alignment horizontal="center" vertical="center" wrapText="1"/>
    </xf>
    <xf numFmtId="0" fontId="33" fillId="4" borderId="9" xfId="0" applyFont="1" applyFill="1" applyBorder="1" applyAlignment="1">
      <alignment horizontal="center" vertical="center"/>
    </xf>
    <xf numFmtId="0" fontId="33" fillId="4" borderId="0" xfId="0" applyFont="1" applyFill="1" applyAlignment="1">
      <alignment horizontal="center" vertical="center"/>
    </xf>
    <xf numFmtId="49" fontId="5" fillId="2" borderId="10" xfId="0" applyNumberFormat="1" applyFont="1" applyFill="1" applyBorder="1" applyAlignment="1" applyProtection="1">
      <alignment horizontal="left"/>
      <protection locked="0"/>
    </xf>
    <xf numFmtId="49" fontId="5" fillId="2" borderId="13" xfId="0" applyNumberFormat="1" applyFont="1" applyFill="1" applyBorder="1" applyAlignment="1" applyProtection="1">
      <alignment horizontal="left"/>
      <protection locked="0"/>
    </xf>
    <xf numFmtId="49" fontId="14" fillId="2" borderId="14" xfId="1" applyNumberFormat="1" applyFill="1" applyBorder="1" applyAlignment="1" applyProtection="1">
      <alignment horizontal="left"/>
      <protection locked="0"/>
    </xf>
    <xf numFmtId="0" fontId="32" fillId="4" borderId="0" xfId="0" applyFont="1" applyFill="1" applyAlignment="1">
      <alignment horizontal="center" vertical="center"/>
    </xf>
    <xf numFmtId="0" fontId="14" fillId="0" borderId="0" xfId="1" applyFill="1" applyBorder="1" applyAlignment="1" applyProtection="1">
      <alignment horizontal="center" vertical="center"/>
      <protection locked="0"/>
    </xf>
    <xf numFmtId="0" fontId="7" fillId="0" borderId="0" xfId="0" applyFont="1"/>
    <xf numFmtId="0" fontId="7" fillId="0" borderId="0" xfId="0" applyFont="1" applyAlignment="1">
      <alignment horizontal="left" vertical="top"/>
    </xf>
    <xf numFmtId="0" fontId="42" fillId="0" borderId="0" xfId="0" applyFont="1" applyAlignment="1">
      <alignment vertical="top" wrapText="1"/>
    </xf>
    <xf numFmtId="0" fontId="25" fillId="0" borderId="0" xfId="0" applyFont="1" applyAlignment="1">
      <alignment vertical="center" wrapText="1"/>
    </xf>
    <xf numFmtId="0" fontId="7" fillId="0" borderId="0" xfId="0" applyFont="1" applyAlignment="1">
      <alignment vertical="center" wrapText="1"/>
    </xf>
    <xf numFmtId="0" fontId="5" fillId="5" borderId="14" xfId="0" applyFont="1" applyFill="1" applyBorder="1" applyAlignment="1">
      <alignment horizontal="left" vertical="center"/>
    </xf>
    <xf numFmtId="0" fontId="5" fillId="5" borderId="10" xfId="0" applyFont="1" applyFill="1" applyBorder="1" applyAlignment="1">
      <alignment horizontal="left" vertical="center"/>
    </xf>
    <xf numFmtId="0" fontId="5" fillId="5" borderId="13" xfId="0" applyFont="1" applyFill="1" applyBorder="1" applyAlignment="1">
      <alignment horizontal="left" vertical="center"/>
    </xf>
    <xf numFmtId="0" fontId="40" fillId="0" borderId="0" xfId="0" applyFont="1" applyAlignment="1">
      <alignment horizontal="center" vertical="center"/>
    </xf>
    <xf numFmtId="0" fontId="5" fillId="2" borderId="7" xfId="0" applyFont="1" applyFill="1" applyBorder="1" applyAlignment="1" applyProtection="1">
      <alignment horizontal="left"/>
      <protection locked="0"/>
    </xf>
    <xf numFmtId="0" fontId="0" fillId="2" borderId="7" xfId="0" applyFill="1" applyBorder="1" applyAlignment="1" applyProtection="1">
      <alignment horizontal="left"/>
      <protection locked="0"/>
    </xf>
    <xf numFmtId="0" fontId="1" fillId="0" borderId="0" xfId="0" applyFont="1" applyAlignment="1">
      <alignment horizontal="left" vertical="center"/>
    </xf>
    <xf numFmtId="0" fontId="11" fillId="0" borderId="0" xfId="0" applyFont="1" applyAlignment="1">
      <alignment horizontal="left" vertical="top" wrapText="1"/>
    </xf>
    <xf numFmtId="0" fontId="10" fillId="0" borderId="0" xfId="0" applyFont="1"/>
    <xf numFmtId="0" fontId="5" fillId="0" borderId="0" xfId="0" applyFont="1" applyAlignment="1">
      <alignment horizontal="left" vertical="center"/>
    </xf>
    <xf numFmtId="0" fontId="5" fillId="0" borderId="4" xfId="0" applyFont="1" applyBorder="1"/>
    <xf numFmtId="164" fontId="22" fillId="0" borderId="0" xfId="0" applyNumberFormat="1" applyFont="1" applyAlignment="1">
      <alignment horizontal="center" vertical="top" wrapText="1"/>
    </xf>
    <xf numFmtId="0" fontId="22" fillId="0" borderId="0" xfId="0" applyFont="1" applyAlignment="1">
      <alignment vertical="top" wrapText="1"/>
    </xf>
    <xf numFmtId="0" fontId="5" fillId="0" borderId="0" xfId="0" applyFont="1" applyAlignment="1">
      <alignment horizontal="left" wrapText="1"/>
    </xf>
    <xf numFmtId="0" fontId="42" fillId="0" borderId="0" xfId="0" applyFont="1" applyAlignment="1">
      <alignment vertical="center" wrapText="1"/>
    </xf>
    <xf numFmtId="0" fontId="51" fillId="0" borderId="0" xfId="0" applyFont="1" applyAlignment="1">
      <alignment horizontal="left" vertical="center"/>
    </xf>
    <xf numFmtId="0" fontId="51" fillId="0" borderId="4" xfId="0" applyFont="1" applyBorder="1" applyAlignment="1">
      <alignment horizontal="left" vertical="center"/>
    </xf>
    <xf numFmtId="49" fontId="0" fillId="0" borderId="0" xfId="0" applyNumberFormat="1" applyProtection="1">
      <protection locked="0"/>
    </xf>
    <xf numFmtId="0" fontId="1" fillId="0" borderId="34" xfId="0" applyFont="1" applyBorder="1" applyAlignment="1">
      <alignment horizontal="left" vertical="center"/>
    </xf>
    <xf numFmtId="0" fontId="0" fillId="0" borderId="34" xfId="0" applyBorder="1" applyAlignment="1">
      <alignment horizontal="left" vertical="center"/>
    </xf>
    <xf numFmtId="0" fontId="40" fillId="0" borderId="0" xfId="0" applyFont="1" applyAlignment="1">
      <alignment horizontal="right"/>
    </xf>
    <xf numFmtId="0" fontId="40" fillId="0" borderId="4" xfId="0" applyFont="1" applyBorder="1" applyAlignment="1">
      <alignment horizontal="right"/>
    </xf>
    <xf numFmtId="0" fontId="51" fillId="0" borderId="17" xfId="0" applyFont="1" applyBorder="1" applyAlignment="1">
      <alignment horizontal="center"/>
    </xf>
    <xf numFmtId="0" fontId="51" fillId="0" borderId="24" xfId="0" applyFont="1" applyBorder="1" applyAlignment="1">
      <alignment horizontal="center"/>
    </xf>
    <xf numFmtId="0" fontId="51" fillId="0" borderId="25" xfId="0" applyFont="1" applyBorder="1" applyAlignment="1">
      <alignment horizontal="center"/>
    </xf>
    <xf numFmtId="0" fontId="51" fillId="0" borderId="16" xfId="0" applyFont="1" applyBorder="1" applyAlignment="1">
      <alignment horizontal="center"/>
    </xf>
    <xf numFmtId="0" fontId="51" fillId="0" borderId="0" xfId="0" applyFont="1" applyAlignment="1">
      <alignment horizontal="center"/>
    </xf>
    <xf numFmtId="0" fontId="51" fillId="0" borderId="23" xfId="0" applyFont="1" applyBorder="1" applyAlignment="1">
      <alignment horizontal="center"/>
    </xf>
    <xf numFmtId="49" fontId="5" fillId="0" borderId="14" xfId="0" applyNumberFormat="1" applyFont="1" applyBorder="1" applyAlignment="1" applyProtection="1">
      <alignment horizontal="center"/>
      <protection locked="0"/>
    </xf>
    <xf numFmtId="49" fontId="0" fillId="0" borderId="22" xfId="0" applyNumberFormat="1" applyBorder="1" applyAlignment="1" applyProtection="1">
      <alignment horizontal="center"/>
      <protection locked="0"/>
    </xf>
    <xf numFmtId="0" fontId="2" fillId="0" borderId="0" xfId="0" applyFont="1" applyAlignment="1">
      <alignment horizontal="center" wrapText="1"/>
    </xf>
    <xf numFmtId="0" fontId="57" fillId="8" borderId="0" xfId="0" applyFont="1" applyFill="1" applyAlignment="1">
      <alignment vertical="center"/>
    </xf>
    <xf numFmtId="49" fontId="58" fillId="8" borderId="0" xfId="0" applyNumberFormat="1" applyFont="1" applyFill="1" applyAlignment="1">
      <alignment horizontal="center" vertical="center"/>
    </xf>
    <xf numFmtId="0" fontId="59" fillId="8" borderId="0" xfId="0" applyFont="1" applyFill="1" applyAlignment="1">
      <alignment horizontal="center" vertical="center"/>
    </xf>
    <xf numFmtId="49" fontId="60" fillId="8" borderId="0" xfId="0" applyNumberFormat="1" applyFont="1" applyFill="1" applyAlignment="1">
      <alignment horizontal="center" vertical="center"/>
    </xf>
    <xf numFmtId="167" fontId="40" fillId="0" borderId="20" xfId="2" applyNumberFormat="1" applyFont="1" applyBorder="1" applyAlignment="1">
      <alignment horizontal="center" vertical="center"/>
    </xf>
    <xf numFmtId="0" fontId="62" fillId="8" borderId="0" xfId="0" applyFont="1" applyFill="1" applyAlignment="1">
      <alignment horizontal="left" vertical="top" wrapText="1"/>
    </xf>
    <xf numFmtId="0" fontId="61" fillId="8" borderId="0" xfId="0" applyFont="1" applyFill="1" applyAlignment="1">
      <alignment horizontal="left" vertical="top"/>
    </xf>
    <xf numFmtId="167" fontId="17" fillId="0" borderId="7" xfId="2" applyNumberFormat="1" applyFont="1" applyBorder="1" applyAlignment="1">
      <alignment horizontal="center"/>
    </xf>
    <xf numFmtId="167" fontId="0" fillId="0" borderId="0" xfId="2" applyNumberFormat="1" applyFont="1"/>
    <xf numFmtId="167" fontId="2" fillId="0" borderId="8" xfId="2" applyNumberFormat="1" applyFont="1" applyBorder="1"/>
    <xf numFmtId="0" fontId="1" fillId="0" borderId="8" xfId="0" applyFont="1" applyBorder="1"/>
  </cellXfs>
  <cellStyles count="3">
    <cellStyle name="Hyperlänk" xfId="1" builtinId="8"/>
    <cellStyle name="Normal" xfId="0" builtinId="0"/>
    <cellStyle name="Valuta" xfId="2" builtinId="4"/>
  </cellStyles>
  <dxfs count="2">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D$169" lockText="1" noThreeD="1"/>
</file>

<file path=xl/ctrlProps/ctrlProp2.xml><?xml version="1.0" encoding="utf-8"?>
<formControlPr xmlns="http://schemas.microsoft.com/office/spreadsheetml/2009/9/main" objectType="Drop" dropLines="6" dropStyle="combo" dx="25" fmlaLink="$C$183" fmlaRange="$D$176:$D$181" noThreeD="1" sel="1" val="0"/>
</file>

<file path=xl/ctrlProps/ctrlProp3.xml><?xml version="1.0" encoding="utf-8"?>
<formControlPr xmlns="http://schemas.microsoft.com/office/spreadsheetml/2009/9/main" objectType="Drop" dropLines="3" dropStyle="combo" dx="25" fmlaLink="$C$192" fmlaRange="$D$188:$D$190" noThreeD="1" sel="1" val="0"/>
</file>

<file path=xl/ctrlProps/ctrlProp4.xml><?xml version="1.0" encoding="utf-8"?>
<formControlPr xmlns="http://schemas.microsoft.com/office/spreadsheetml/2009/9/main" objectType="CheckBox" fmlaLink="$C$193" noThreeD="1"/>
</file>

<file path=xl/ctrlProps/ctrlProp5.xml><?xml version="1.0" encoding="utf-8"?>
<formControlPr xmlns="http://schemas.microsoft.com/office/spreadsheetml/2009/9/main" objectType="CheckBox" fmlaLink="$C$194" noThreeD="1"/>
</file>

<file path=xl/ctrlProps/ctrlProp6.xml><?xml version="1.0" encoding="utf-8"?>
<formControlPr xmlns="http://schemas.microsoft.com/office/spreadsheetml/2009/9/main" objectType="Drop" dropLines="5" dropStyle="combo" dx="25" fmlaLink="$C$245" fmlaRange="$D$245:$D$249" noThreeD="1" sel="1" val="0"/>
</file>

<file path=xl/ctrlProps/ctrlProp7.xml><?xml version="1.0" encoding="utf-8"?>
<formControlPr xmlns="http://schemas.microsoft.com/office/spreadsheetml/2009/9/main" objectType="Drop" dropLines="3" dropStyle="combo" dx="25" fmlaLink="$C$253" fmlaRange="$D$235:$D$237" noThreeD="1" sel="1" val="0"/>
</file>

<file path=xl/ctrlProps/ctrlProp8.xml><?xml version="1.0" encoding="utf-8"?>
<formControlPr xmlns="http://schemas.microsoft.com/office/spreadsheetml/2009/9/main" objectType="Drop" dropLines="3" dropStyle="combo" dx="25" fmlaLink="$C$235" fmlaRange="$D$235:$D$237" noThreeD="1" sel="1" val="0"/>
</file>

<file path=xl/ctrlProps/ctrlProp9.xml><?xml version="1.0" encoding="utf-8"?>
<formControlPr xmlns="http://schemas.microsoft.com/office/spreadsheetml/2009/9/main" objectType="Drop" dropLines="4" dropStyle="combo" dx="25" fmlaLink="$C$255" fmlaRange="$D$255:$D$258" noThreeD="1" sel="1" val="0"/>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173990</xdr:colOff>
      <xdr:row>3</xdr:row>
      <xdr:rowOff>51167</xdr:rowOff>
    </xdr:from>
    <xdr:to>
      <xdr:col>2</xdr:col>
      <xdr:colOff>1120140</xdr:colOff>
      <xdr:row>7</xdr:row>
      <xdr:rowOff>73928</xdr:rowOff>
    </xdr:to>
    <xdr:pic>
      <xdr:nvPicPr>
        <xdr:cNvPr id="1289" name="Picture 2">
          <a:extLst>
            <a:ext uri="{FF2B5EF4-FFF2-40B4-BE49-F238E27FC236}">
              <a16:creationId xmlns:a16="http://schemas.microsoft.com/office/drawing/2014/main" id="{00000000-0008-0000-0000-00000905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431165" y="965567"/>
          <a:ext cx="1550035" cy="7847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6</xdr:col>
          <xdr:colOff>45720</xdr:colOff>
          <xdr:row>7</xdr:row>
          <xdr:rowOff>213360</xdr:rowOff>
        </xdr:from>
        <xdr:to>
          <xdr:col>7</xdr:col>
          <xdr:colOff>419100</xdr:colOff>
          <xdr:row>9</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sv-SE" sz="800" b="0" i="0" u="none" strike="noStrike" baseline="0">
                  <a:solidFill>
                    <a:srgbClr val="000000"/>
                  </a:solidFill>
                  <a:latin typeface="Tahoma"/>
                  <a:ea typeface="Tahoma"/>
                  <a:cs typeface="Tahoma"/>
                </a:rPr>
                <a:t>Expedited please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830580</xdr:colOff>
          <xdr:row>65</xdr:row>
          <xdr:rowOff>137160</xdr:rowOff>
        </xdr:from>
        <xdr:to>
          <xdr:col>5</xdr:col>
          <xdr:colOff>0</xdr:colOff>
          <xdr:row>67</xdr:row>
          <xdr:rowOff>19050</xdr:rowOff>
        </xdr:to>
        <xdr:sp macro="" textlink="">
          <xdr:nvSpPr>
            <xdr:cNvPr id="1033" name="Drop Dow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1310640</xdr:colOff>
          <xdr:row>90</xdr:row>
          <xdr:rowOff>114300</xdr:rowOff>
        </xdr:from>
        <xdr:to>
          <xdr:col>4</xdr:col>
          <xdr:colOff>706755</xdr:colOff>
          <xdr:row>90</xdr:row>
          <xdr:rowOff>320040</xdr:rowOff>
        </xdr:to>
        <xdr:sp macro="" textlink="">
          <xdr:nvSpPr>
            <xdr:cNvPr id="1035" name="Drop Down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822960</xdr:colOff>
          <xdr:row>119</xdr:row>
          <xdr:rowOff>68580</xdr:rowOff>
        </xdr:from>
        <xdr:to>
          <xdr:col>4</xdr:col>
          <xdr:colOff>1143000</xdr:colOff>
          <xdr:row>121</xdr:row>
          <xdr:rowOff>114300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822960</xdr:colOff>
          <xdr:row>120</xdr:row>
          <xdr:rowOff>137160</xdr:rowOff>
        </xdr:from>
        <xdr:to>
          <xdr:col>4</xdr:col>
          <xdr:colOff>1143000</xdr:colOff>
          <xdr:row>122</xdr:row>
          <xdr:rowOff>22860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47</xdr:row>
          <xdr:rowOff>137160</xdr:rowOff>
        </xdr:from>
        <xdr:to>
          <xdr:col>5</xdr:col>
          <xdr:colOff>53340</xdr:colOff>
          <xdr:row>49</xdr:row>
          <xdr:rowOff>0</xdr:rowOff>
        </xdr:to>
        <xdr:sp macro="" textlink="">
          <xdr:nvSpPr>
            <xdr:cNvPr id="1234" name="Drop Down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1234440</xdr:colOff>
          <xdr:row>14</xdr:row>
          <xdr:rowOff>15240</xdr:rowOff>
        </xdr:from>
        <xdr:to>
          <xdr:col>9</xdr:col>
          <xdr:colOff>1049655</xdr:colOff>
          <xdr:row>15</xdr:row>
          <xdr:rowOff>15240</xdr:rowOff>
        </xdr:to>
        <xdr:sp macro="" textlink="">
          <xdr:nvSpPr>
            <xdr:cNvPr id="1235" name="Drop Down 211" hidden="1">
              <a:extLst>
                <a:ext uri="{63B3BB69-23CF-44E3-9099-C40C66FF867C}">
                  <a14:compatExt spid="_x0000_s1235"/>
                </a:ext>
                <a:ext uri="{FF2B5EF4-FFF2-40B4-BE49-F238E27FC236}">
                  <a16:creationId xmlns:a16="http://schemas.microsoft.com/office/drawing/2014/main" id="{00000000-0008-0000-0000-0000D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68</xdr:row>
          <xdr:rowOff>45720</xdr:rowOff>
        </xdr:from>
        <xdr:to>
          <xdr:col>5</xdr:col>
          <xdr:colOff>0</xdr:colOff>
          <xdr:row>69</xdr:row>
          <xdr:rowOff>91440</xdr:rowOff>
        </xdr:to>
        <xdr:sp macro="" textlink="">
          <xdr:nvSpPr>
            <xdr:cNvPr id="1237" name="Drop Down 213" hidden="1">
              <a:extLst>
                <a:ext uri="{63B3BB69-23CF-44E3-9099-C40C66FF867C}">
                  <a14:compatExt spid="_x0000_s1237"/>
                </a:ext>
                <a:ext uri="{FF2B5EF4-FFF2-40B4-BE49-F238E27FC236}">
                  <a16:creationId xmlns:a16="http://schemas.microsoft.com/office/drawing/2014/main" id="{00000000-0008-0000-0000-0000D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1318260</xdr:colOff>
          <xdr:row>76</xdr:row>
          <xdr:rowOff>152400</xdr:rowOff>
        </xdr:from>
        <xdr:to>
          <xdr:col>5</xdr:col>
          <xdr:colOff>19050</xdr:colOff>
          <xdr:row>77</xdr:row>
          <xdr:rowOff>167640</xdr:rowOff>
        </xdr:to>
        <xdr:sp macro="" textlink="">
          <xdr:nvSpPr>
            <xdr:cNvPr id="1238" name="Drop Down 214"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3" Type="http://schemas.openxmlformats.org/officeDocument/2006/relationships/printerSettings" Target="../printerSettings/printerSettings1.bin"/><Relationship Id="rId7" Type="http://schemas.openxmlformats.org/officeDocument/2006/relationships/ctrlProp" Target="../ctrlProps/ctrlProp2.xml"/><Relationship Id="rId12" Type="http://schemas.openxmlformats.org/officeDocument/2006/relationships/ctrlProp" Target="../ctrlProps/ctrlProp7.xml"/><Relationship Id="rId2" Type="http://schemas.openxmlformats.org/officeDocument/2006/relationships/hyperlink" Target="https://ircrating.org/irc-rule/" TargetMode="External"/><Relationship Id="rId1" Type="http://schemas.openxmlformats.org/officeDocument/2006/relationships/hyperlink" Target="https://www.ircrating.org/images/stories/pdf/measurement/aft_rigging_jd3_160823.pdf"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0" Type="http://schemas.openxmlformats.org/officeDocument/2006/relationships/ctrlProp" Target="../ctrlProps/ctrlProp5.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50"/>
  </sheetPr>
  <dimension ref="A1:Q296"/>
  <sheetViews>
    <sheetView showGridLines="0" tabSelected="1" zoomScaleNormal="100" workbookViewId="0">
      <selection activeCell="E10" sqref="E10:H10"/>
    </sheetView>
  </sheetViews>
  <sheetFormatPr defaultRowHeight="13.2" x14ac:dyDescent="0.25"/>
  <cols>
    <col min="1" max="1" width="3.77734375" customWidth="1"/>
    <col min="2" max="2" width="8.77734375" style="2" customWidth="1"/>
    <col min="3" max="3" width="19.109375" customWidth="1"/>
    <col min="4" max="4" width="12.21875" customWidth="1"/>
    <col min="5" max="5" width="19.21875" customWidth="1"/>
    <col min="6" max="6" width="10.44140625" customWidth="1"/>
    <col min="7" max="7" width="11" customWidth="1"/>
    <col min="8" max="8" width="10.21875" customWidth="1"/>
    <col min="9" max="9" width="18.21875" customWidth="1"/>
    <col min="10" max="10" width="18" customWidth="1"/>
    <col min="11" max="12" width="9.21875" customWidth="1"/>
    <col min="13" max="15" width="9.21875" style="1" customWidth="1"/>
  </cols>
  <sheetData>
    <row r="1" spans="1:13" ht="18" customHeight="1" x14ac:dyDescent="0.3">
      <c r="A1" s="293">
        <v>2025</v>
      </c>
      <c r="B1" s="293"/>
      <c r="C1" s="287" t="s">
        <v>311</v>
      </c>
      <c r="D1" s="288"/>
      <c r="E1" s="288"/>
      <c r="F1" s="288"/>
      <c r="G1" s="288"/>
      <c r="H1" s="285" t="s">
        <v>312</v>
      </c>
      <c r="I1" s="103"/>
      <c r="J1" s="240" t="s">
        <v>342</v>
      </c>
      <c r="K1" s="117"/>
      <c r="L1" s="117"/>
      <c r="M1" s="66"/>
    </row>
    <row r="2" spans="1:13" ht="39" customHeight="1" x14ac:dyDescent="0.25">
      <c r="A2" s="293"/>
      <c r="B2" s="293"/>
      <c r="C2" s="289"/>
      <c r="D2" s="289"/>
      <c r="E2" s="289"/>
      <c r="F2" s="289"/>
      <c r="G2" s="289"/>
      <c r="H2" s="286"/>
      <c r="I2" s="103"/>
    </row>
    <row r="3" spans="1:13" ht="15" customHeight="1" x14ac:dyDescent="0.25">
      <c r="A3" s="193"/>
      <c r="B3" s="331"/>
      <c r="C3" s="331"/>
      <c r="D3" s="334" t="s">
        <v>352</v>
      </c>
      <c r="E3" s="332"/>
      <c r="F3" s="332"/>
      <c r="G3" s="332"/>
      <c r="H3" s="333"/>
      <c r="I3" s="103"/>
      <c r="J3" s="48"/>
    </row>
    <row r="4" spans="1:13" ht="15" customHeight="1" x14ac:dyDescent="0.25">
      <c r="A4" s="193"/>
      <c r="B4" s="63"/>
      <c r="C4" s="63"/>
      <c r="D4" s="63"/>
      <c r="E4" s="63"/>
      <c r="F4" s="63"/>
      <c r="G4" s="63"/>
      <c r="H4" s="63"/>
      <c r="I4" s="103"/>
      <c r="J4" s="306"/>
      <c r="K4" s="306"/>
      <c r="L4" s="306"/>
    </row>
    <row r="5" spans="1:13" ht="15" customHeight="1" x14ac:dyDescent="0.25">
      <c r="A5" s="193"/>
      <c r="C5" s="65"/>
      <c r="D5" s="294" t="s">
        <v>293</v>
      </c>
      <c r="E5" s="294"/>
      <c r="F5" s="294"/>
      <c r="G5" s="165"/>
      <c r="H5" s="165"/>
      <c r="I5" s="110"/>
      <c r="J5" s="191"/>
      <c r="K5" s="109"/>
      <c r="L5" s="109"/>
    </row>
    <row r="6" spans="1:13" ht="15" customHeight="1" x14ac:dyDescent="0.25">
      <c r="A6" s="193"/>
      <c r="B6" s="63"/>
      <c r="C6" s="63"/>
      <c r="D6" s="165"/>
      <c r="E6" s="165"/>
      <c r="F6" s="165"/>
      <c r="G6" s="165"/>
      <c r="H6" s="165"/>
    </row>
    <row r="7" spans="1:13" ht="15" customHeight="1" x14ac:dyDescent="0.25">
      <c r="A7" s="193"/>
      <c r="D7" s="111"/>
      <c r="E7" s="111"/>
      <c r="F7" s="59"/>
      <c r="G7" s="106"/>
      <c r="H7" s="61"/>
      <c r="I7" s="67"/>
      <c r="J7" s="265"/>
      <c r="K7" s="266"/>
      <c r="L7" s="266"/>
    </row>
    <row r="8" spans="1:13" ht="18" customHeight="1" thickBot="1" x14ac:dyDescent="0.3">
      <c r="A8" s="194"/>
      <c r="B8" s="60"/>
      <c r="C8" s="60"/>
      <c r="I8" s="303" t="s">
        <v>307</v>
      </c>
      <c r="J8" s="303"/>
      <c r="K8" s="106"/>
      <c r="L8" s="106"/>
    </row>
    <row r="9" spans="1:13" ht="17.25" customHeight="1" thickTop="1" thickBot="1" x14ac:dyDescent="0.3">
      <c r="A9" s="195"/>
      <c r="B9" s="39"/>
      <c r="C9" s="300" t="s">
        <v>118</v>
      </c>
      <c r="D9" s="301"/>
      <c r="E9" s="301"/>
      <c r="F9" s="301"/>
      <c r="G9" s="301"/>
      <c r="H9" s="302"/>
      <c r="I9" s="157" t="s">
        <v>273</v>
      </c>
      <c r="J9" s="335">
        <f>D159</f>
        <v>0</v>
      </c>
      <c r="K9" s="106"/>
      <c r="L9" s="106"/>
    </row>
    <row r="10" spans="1:13" ht="17.25" customHeight="1" thickTop="1" x14ac:dyDescent="0.25">
      <c r="A10" s="195"/>
      <c r="B10" s="39"/>
      <c r="C10" s="281" t="s">
        <v>332</v>
      </c>
      <c r="D10" s="282"/>
      <c r="E10" s="274"/>
      <c r="F10" s="274"/>
      <c r="G10" s="274"/>
      <c r="H10" s="274"/>
      <c r="I10" s="226"/>
      <c r="J10" s="227"/>
      <c r="K10" s="106"/>
      <c r="L10" s="106"/>
    </row>
    <row r="11" spans="1:13" ht="17.25" customHeight="1" x14ac:dyDescent="0.25">
      <c r="A11" s="195"/>
      <c r="B11" s="39"/>
      <c r="C11" s="275" t="s">
        <v>333</v>
      </c>
      <c r="D11" s="276"/>
      <c r="E11" s="276"/>
      <c r="F11" s="276"/>
      <c r="G11" s="276"/>
      <c r="H11" s="277"/>
      <c r="I11" s="226"/>
      <c r="J11" s="227"/>
      <c r="K11" s="106"/>
      <c r="L11" s="106"/>
    </row>
    <row r="12" spans="1:13" ht="17.25" customHeight="1" x14ac:dyDescent="0.25">
      <c r="A12" s="195"/>
      <c r="B12" s="39"/>
      <c r="C12" s="278"/>
      <c r="D12" s="279"/>
      <c r="E12" s="279"/>
      <c r="F12" s="279"/>
      <c r="G12" s="279"/>
      <c r="H12" s="280"/>
      <c r="I12" s="226"/>
      <c r="J12" s="227"/>
      <c r="K12" s="106"/>
      <c r="L12" s="106"/>
    </row>
    <row r="13" spans="1:13" ht="12.75" customHeight="1" x14ac:dyDescent="0.25">
      <c r="A13" s="195"/>
      <c r="B13" s="39"/>
      <c r="I13" s="105"/>
      <c r="J13" s="75"/>
      <c r="K13" s="75"/>
      <c r="L13" s="75"/>
    </row>
    <row r="14" spans="1:13" ht="15" customHeight="1" x14ac:dyDescent="0.25">
      <c r="A14" s="195"/>
      <c r="B14" s="39"/>
      <c r="C14" s="92" t="s">
        <v>133</v>
      </c>
      <c r="D14" s="304"/>
      <c r="E14" s="305"/>
      <c r="F14" s="305"/>
      <c r="H14" s="255" t="s">
        <v>326</v>
      </c>
      <c r="I14" s="255"/>
      <c r="J14" s="255"/>
      <c r="K14" s="255"/>
      <c r="L14" s="92"/>
    </row>
    <row r="15" spans="1:13" ht="15" customHeight="1" x14ac:dyDescent="0.25">
      <c r="A15" s="195"/>
      <c r="B15" s="59"/>
      <c r="C15" s="92" t="s">
        <v>4</v>
      </c>
      <c r="D15" s="304"/>
      <c r="E15" s="305"/>
      <c r="F15" s="305"/>
      <c r="H15" s="181"/>
      <c r="I15" s="181"/>
      <c r="J15" s="181"/>
      <c r="K15" s="92"/>
      <c r="L15" s="92"/>
    </row>
    <row r="16" spans="1:13" ht="15" customHeight="1" x14ac:dyDescent="0.25">
      <c r="A16" s="195"/>
      <c r="B16" s="59"/>
      <c r="C16" s="185" t="s">
        <v>300</v>
      </c>
      <c r="D16" s="91"/>
      <c r="E16" s="283" t="s">
        <v>351</v>
      </c>
      <c r="F16" s="284"/>
      <c r="G16" s="149"/>
      <c r="H16" s="258"/>
      <c r="I16" s="258"/>
      <c r="J16" s="258"/>
      <c r="K16" s="106"/>
      <c r="L16" s="106"/>
    </row>
    <row r="17" spans="1:13" ht="15" customHeight="1" x14ac:dyDescent="0.25">
      <c r="A17" s="195"/>
      <c r="B17" s="59"/>
      <c r="C17" s="106" t="s">
        <v>47</v>
      </c>
      <c r="D17" s="268"/>
      <c r="E17" s="269"/>
      <c r="F17" s="270"/>
      <c r="G17" s="77"/>
      <c r="H17" s="214" t="s">
        <v>327</v>
      </c>
      <c r="I17" s="98"/>
      <c r="J17" s="98"/>
      <c r="K17" s="148"/>
      <c r="L17" s="148"/>
    </row>
    <row r="18" spans="1:13" ht="15" customHeight="1" x14ac:dyDescent="0.25">
      <c r="A18" s="195"/>
      <c r="B18" s="59"/>
      <c r="C18" s="156" t="s">
        <v>166</v>
      </c>
      <c r="D18" s="292"/>
      <c r="E18" s="290"/>
      <c r="F18" s="291"/>
      <c r="H18" s="182"/>
      <c r="I18" s="182"/>
      <c r="J18" s="189"/>
    </row>
    <row r="19" spans="1:13" ht="15" customHeight="1" x14ac:dyDescent="0.25">
      <c r="A19" s="195"/>
      <c r="B19" s="59"/>
      <c r="C19" s="75" t="s">
        <v>48</v>
      </c>
      <c r="D19" s="268"/>
      <c r="E19" s="290"/>
      <c r="F19" s="291"/>
      <c r="H19" s="173"/>
      <c r="I19" s="173"/>
      <c r="J19" s="173"/>
    </row>
    <row r="20" spans="1:13" ht="15" customHeight="1" x14ac:dyDescent="0.25">
      <c r="A20" s="195"/>
      <c r="B20" s="59"/>
      <c r="C20" s="104" t="s">
        <v>136</v>
      </c>
      <c r="D20" s="268"/>
      <c r="E20" s="290"/>
      <c r="F20" s="291"/>
      <c r="H20" s="173"/>
      <c r="I20" s="173"/>
      <c r="J20" s="173"/>
    </row>
    <row r="21" spans="1:13" ht="15" customHeight="1" x14ac:dyDescent="0.25">
      <c r="A21" s="195"/>
      <c r="B21" s="75"/>
      <c r="C21" s="271" t="s">
        <v>325</v>
      </c>
      <c r="D21" s="272"/>
      <c r="E21" s="272"/>
      <c r="F21" s="272"/>
      <c r="G21" s="178"/>
      <c r="H21" s="178"/>
    </row>
    <row r="22" spans="1:13" ht="22.05" customHeight="1" x14ac:dyDescent="0.25">
      <c r="A22" s="195"/>
      <c r="B22" s="75"/>
      <c r="C22" s="272"/>
      <c r="D22" s="272"/>
      <c r="E22" s="272"/>
      <c r="F22" s="272"/>
      <c r="G22" s="178"/>
      <c r="H22" s="178"/>
    </row>
    <row r="23" spans="1:13" ht="15" customHeight="1" x14ac:dyDescent="0.25">
      <c r="A23" s="195"/>
      <c r="B23" s="109"/>
      <c r="C23" s="267" t="s">
        <v>173</v>
      </c>
      <c r="D23" s="267"/>
      <c r="E23" s="267"/>
      <c r="F23" s="267"/>
      <c r="G23" s="267"/>
      <c r="H23" s="267"/>
    </row>
    <row r="24" spans="1:13" x14ac:dyDescent="0.25">
      <c r="A24" s="195"/>
      <c r="B24" s="22"/>
      <c r="C24" s="19"/>
      <c r="D24" s="19"/>
      <c r="E24" s="19"/>
      <c r="F24" s="19"/>
    </row>
    <row r="25" spans="1:13" ht="13.5" customHeight="1" x14ac:dyDescent="0.25">
      <c r="A25" s="195"/>
      <c r="B25" s="15"/>
      <c r="D25" s="19"/>
      <c r="E25" s="19"/>
      <c r="F25" s="19"/>
    </row>
    <row r="26" spans="1:13" ht="31.95" customHeight="1" x14ac:dyDescent="0.25">
      <c r="A26" s="195"/>
      <c r="B26" s="260" t="s">
        <v>303</v>
      </c>
      <c r="C26" s="261"/>
      <c r="D26" s="261"/>
      <c r="E26" s="262"/>
      <c r="F26" s="108"/>
      <c r="G26" s="273" t="s">
        <v>310</v>
      </c>
      <c r="H26" s="273"/>
      <c r="I26" s="273"/>
      <c r="J26" s="273"/>
      <c r="K26" s="273"/>
      <c r="L26" s="273"/>
      <c r="M26" s="273"/>
    </row>
    <row r="27" spans="1:13" ht="37.950000000000003" customHeight="1" x14ac:dyDescent="0.25">
      <c r="A27" s="195"/>
      <c r="B27" s="263" t="s">
        <v>171</v>
      </c>
      <c r="C27" s="264"/>
      <c r="D27" s="112" t="s">
        <v>191</v>
      </c>
      <c r="E27" s="114" t="s">
        <v>201</v>
      </c>
      <c r="G27" s="177"/>
      <c r="H27" s="177"/>
      <c r="I27" s="177"/>
      <c r="J27" s="177"/>
      <c r="K27" s="177"/>
      <c r="L27" s="177"/>
    </row>
    <row r="28" spans="1:13" ht="15.6" x14ac:dyDescent="0.3">
      <c r="A28" s="195"/>
      <c r="B28" s="196" t="s">
        <v>260</v>
      </c>
      <c r="C28" s="196"/>
      <c r="D28" s="197"/>
      <c r="E28" s="198"/>
      <c r="F28" s="47"/>
      <c r="G28" s="174" t="s">
        <v>296</v>
      </c>
      <c r="H28" s="175"/>
      <c r="I28" s="175"/>
      <c r="J28" s="175"/>
      <c r="K28" s="175"/>
      <c r="L28" s="176"/>
    </row>
    <row r="29" spans="1:13" ht="12.75" customHeight="1" x14ac:dyDescent="0.25">
      <c r="A29" s="195"/>
      <c r="B29" s="320" t="s">
        <v>298</v>
      </c>
      <c r="C29" s="321"/>
      <c r="D29" s="180"/>
      <c r="E29" s="186" t="s">
        <v>299</v>
      </c>
      <c r="F29" s="179"/>
      <c r="G29" s="318"/>
      <c r="H29" s="319"/>
      <c r="I29" s="319"/>
      <c r="J29" s="319"/>
      <c r="K29" s="319"/>
      <c r="L29" s="319"/>
    </row>
    <row r="30" spans="1:13" ht="12.75" customHeight="1" thickBot="1" x14ac:dyDescent="0.3">
      <c r="A30" s="195"/>
      <c r="B30" s="217"/>
      <c r="C30" s="217"/>
      <c r="D30" s="219"/>
      <c r="E30" s="220"/>
      <c r="F30" s="179"/>
      <c r="G30" s="251"/>
      <c r="H30" s="252"/>
      <c r="I30" s="252"/>
      <c r="J30" s="252"/>
      <c r="K30" s="252"/>
      <c r="L30" s="253"/>
    </row>
    <row r="31" spans="1:13" ht="12.75" customHeight="1" x14ac:dyDescent="0.25">
      <c r="A31" s="195"/>
      <c r="B31" s="322" t="s">
        <v>330</v>
      </c>
      <c r="C31" s="323"/>
      <c r="D31" s="323"/>
      <c r="E31" s="324"/>
      <c r="F31" s="179"/>
      <c r="G31" s="251"/>
      <c r="H31" s="252"/>
      <c r="I31" s="252"/>
      <c r="J31" s="252"/>
      <c r="K31" s="252"/>
      <c r="L31" s="253"/>
    </row>
    <row r="32" spans="1:13" ht="12.75" customHeight="1" x14ac:dyDescent="0.25">
      <c r="A32" s="195"/>
      <c r="B32" s="325" t="s">
        <v>331</v>
      </c>
      <c r="C32" s="326"/>
      <c r="D32" s="326"/>
      <c r="E32" s="327"/>
      <c r="F32" s="19"/>
      <c r="G32" s="251"/>
      <c r="H32" s="252"/>
      <c r="I32" s="252"/>
      <c r="J32" s="252"/>
      <c r="K32" s="252"/>
      <c r="L32" s="253"/>
    </row>
    <row r="33" spans="1:12" ht="12.75" customHeight="1" x14ac:dyDescent="0.25">
      <c r="A33" s="195"/>
      <c r="B33" s="210"/>
      <c r="C33" s="205" t="s">
        <v>315</v>
      </c>
      <c r="D33" s="87"/>
      <c r="E33" s="211"/>
      <c r="G33" s="251"/>
      <c r="H33" s="252"/>
      <c r="I33" s="252"/>
      <c r="J33" s="252"/>
      <c r="K33" s="252"/>
      <c r="L33" s="253"/>
    </row>
    <row r="34" spans="1:12" ht="12.75" customHeight="1" x14ac:dyDescent="0.25">
      <c r="A34" s="195"/>
      <c r="B34" s="210"/>
      <c r="C34" s="205" t="s">
        <v>316</v>
      </c>
      <c r="D34" s="84"/>
      <c r="E34" s="211"/>
      <c r="G34" s="251"/>
      <c r="H34" s="252"/>
      <c r="I34" s="252"/>
      <c r="J34" s="252"/>
      <c r="K34" s="252"/>
      <c r="L34" s="253"/>
    </row>
    <row r="35" spans="1:12" ht="13.05" customHeight="1" x14ac:dyDescent="0.25">
      <c r="A35" s="195"/>
      <c r="B35" s="210"/>
      <c r="C35" s="205" t="s">
        <v>317</v>
      </c>
      <c r="D35" s="84"/>
      <c r="E35" s="211"/>
      <c r="G35" s="251"/>
      <c r="H35" s="252"/>
      <c r="I35" s="252"/>
      <c r="J35" s="252"/>
      <c r="K35" s="252"/>
      <c r="L35" s="253"/>
    </row>
    <row r="36" spans="1:12" ht="13.05" customHeight="1" x14ac:dyDescent="0.25">
      <c r="A36" s="195"/>
      <c r="B36" s="210"/>
      <c r="C36" s="205" t="s">
        <v>318</v>
      </c>
      <c r="D36" s="84"/>
      <c r="E36" s="211"/>
      <c r="G36" s="251"/>
      <c r="H36" s="252"/>
      <c r="I36" s="252"/>
      <c r="J36" s="252"/>
      <c r="K36" s="252"/>
      <c r="L36" s="253"/>
    </row>
    <row r="37" spans="1:12" ht="12.75" customHeight="1" x14ac:dyDescent="0.25">
      <c r="A37" s="195"/>
      <c r="B37" s="210"/>
      <c r="C37" s="205" t="s">
        <v>319</v>
      </c>
      <c r="D37" s="84"/>
      <c r="E37" s="211"/>
      <c r="G37" s="251"/>
      <c r="H37" s="252"/>
      <c r="I37" s="252"/>
      <c r="J37" s="252"/>
      <c r="K37" s="252"/>
      <c r="L37" s="253"/>
    </row>
    <row r="38" spans="1:12" ht="12.75" customHeight="1" x14ac:dyDescent="0.25">
      <c r="A38" s="195"/>
      <c r="B38" s="210"/>
      <c r="C38" s="205" t="s">
        <v>41</v>
      </c>
      <c r="D38" s="85"/>
      <c r="E38" s="211"/>
      <c r="F38" s="115" t="s">
        <v>143</v>
      </c>
      <c r="G38" s="251"/>
      <c r="H38" s="252"/>
      <c r="I38" s="252"/>
      <c r="J38" s="252"/>
      <c r="K38" s="252"/>
      <c r="L38" s="253"/>
    </row>
    <row r="39" spans="1:12" ht="12.75" customHeight="1" x14ac:dyDescent="0.25">
      <c r="A39" s="195"/>
      <c r="B39" s="212"/>
      <c r="C39" s="221" t="s">
        <v>320</v>
      </c>
      <c r="D39" s="85"/>
      <c r="E39" s="211"/>
      <c r="F39" s="115" t="s">
        <v>143</v>
      </c>
      <c r="G39" s="251"/>
      <c r="H39" s="252"/>
      <c r="I39" s="252"/>
      <c r="J39" s="252"/>
      <c r="K39" s="252"/>
      <c r="L39" s="253"/>
    </row>
    <row r="40" spans="1:12" ht="13.5" hidden="1" customHeight="1" x14ac:dyDescent="0.25">
      <c r="A40" s="195"/>
      <c r="B40" s="210"/>
      <c r="C40" s="206" t="s">
        <v>165</v>
      </c>
      <c r="D40" s="86"/>
      <c r="E40" s="211"/>
      <c r="F40" s="115" t="s">
        <v>143</v>
      </c>
      <c r="G40" s="251"/>
      <c r="H40" s="252"/>
      <c r="I40" s="252"/>
      <c r="J40" s="252"/>
      <c r="K40" s="252"/>
      <c r="L40" s="253"/>
    </row>
    <row r="41" spans="1:12" ht="16.5" hidden="1" customHeight="1" x14ac:dyDescent="0.25">
      <c r="A41" s="195"/>
      <c r="B41" s="210"/>
      <c r="C41" s="207" t="s">
        <v>189</v>
      </c>
      <c r="D41" s="328"/>
      <c r="E41" s="329"/>
      <c r="F41" s="115"/>
      <c r="G41" s="251"/>
      <c r="H41" s="252"/>
      <c r="I41" s="252"/>
      <c r="J41" s="252"/>
      <c r="K41" s="252"/>
      <c r="L41" s="253"/>
    </row>
    <row r="42" spans="1:12" ht="15" hidden="1" customHeight="1" x14ac:dyDescent="0.25">
      <c r="A42" s="195"/>
      <c r="B42" s="213"/>
      <c r="C42" s="208" t="s">
        <v>190</v>
      </c>
      <c r="D42" s="113"/>
      <c r="E42" s="216"/>
      <c r="F42" s="115"/>
      <c r="G42" s="251"/>
      <c r="H42" s="252"/>
      <c r="I42" s="252"/>
      <c r="J42" s="252"/>
      <c r="K42" s="252"/>
      <c r="L42" s="253"/>
    </row>
    <row r="43" spans="1:12" ht="12.75" hidden="1" customHeight="1" x14ac:dyDescent="0.25">
      <c r="A43" s="195"/>
      <c r="B43" s="212" t="s">
        <v>155</v>
      </c>
      <c r="C43" s="206" t="s">
        <v>142</v>
      </c>
      <c r="D43" s="85"/>
      <c r="E43" s="211"/>
      <c r="F43" s="115" t="s">
        <v>143</v>
      </c>
      <c r="G43" s="251"/>
      <c r="H43" s="252"/>
      <c r="I43" s="252"/>
      <c r="J43" s="252"/>
      <c r="K43" s="252"/>
      <c r="L43" s="253"/>
    </row>
    <row r="44" spans="1:12" ht="12.75" hidden="1" customHeight="1" x14ac:dyDescent="0.25">
      <c r="A44" s="195"/>
      <c r="B44" s="210"/>
      <c r="C44" s="205" t="s">
        <v>172</v>
      </c>
      <c r="D44" s="84"/>
      <c r="E44" s="211"/>
      <c r="G44" s="251"/>
      <c r="H44" s="252"/>
      <c r="I44" s="252"/>
      <c r="J44" s="252"/>
      <c r="K44" s="252"/>
      <c r="L44" s="253"/>
    </row>
    <row r="45" spans="1:12" ht="12.75" customHeight="1" thickBot="1" x14ac:dyDescent="0.3">
      <c r="A45" s="195"/>
      <c r="B45" s="222"/>
      <c r="C45" s="223" t="s">
        <v>321</v>
      </c>
      <c r="D45" s="224"/>
      <c r="E45" s="225"/>
      <c r="G45" s="251"/>
      <c r="H45" s="252"/>
      <c r="I45" s="252"/>
      <c r="J45" s="252"/>
      <c r="K45" s="252"/>
      <c r="L45" s="253"/>
    </row>
    <row r="46" spans="1:12" ht="12.45" hidden="1" customHeight="1" x14ac:dyDescent="0.25">
      <c r="A46" s="195"/>
      <c r="B46" s="330" t="s">
        <v>98</v>
      </c>
      <c r="C46" s="6" t="s">
        <v>93</v>
      </c>
      <c r="D46" s="158"/>
      <c r="E46" s="209"/>
      <c r="G46" s="251"/>
      <c r="H46" s="252"/>
      <c r="I46" s="252"/>
      <c r="J46" s="252"/>
      <c r="K46" s="252"/>
      <c r="L46" s="253"/>
    </row>
    <row r="47" spans="1:12" ht="12.45" hidden="1" customHeight="1" x14ac:dyDescent="0.25">
      <c r="A47" s="195"/>
      <c r="B47" s="330"/>
      <c r="C47" s="6" t="s">
        <v>94</v>
      </c>
      <c r="D47" s="87"/>
      <c r="E47" s="93"/>
      <c r="G47" s="251"/>
      <c r="H47" s="252"/>
      <c r="I47" s="252"/>
      <c r="J47" s="252"/>
      <c r="K47" s="252"/>
      <c r="L47" s="253"/>
    </row>
    <row r="48" spans="1:12" x14ac:dyDescent="0.25">
      <c r="A48" s="195"/>
      <c r="B48" s="119"/>
      <c r="D48" s="133"/>
      <c r="E48" s="137"/>
      <c r="G48" s="251"/>
      <c r="H48" s="252"/>
      <c r="I48" s="252"/>
      <c r="J48" s="252"/>
      <c r="K48" s="252"/>
      <c r="L48" s="253"/>
    </row>
    <row r="49" spans="1:12" ht="13.05" customHeight="1" x14ac:dyDescent="0.25">
      <c r="A49" s="195"/>
      <c r="B49" s="246" t="s">
        <v>232</v>
      </c>
      <c r="C49" s="246"/>
      <c r="D49" s="139"/>
      <c r="E49" s="140"/>
      <c r="G49" s="251"/>
      <c r="H49" s="252"/>
      <c r="I49" s="252"/>
      <c r="J49" s="252"/>
      <c r="K49" s="252"/>
      <c r="L49" s="253"/>
    </row>
    <row r="50" spans="1:12" ht="13.05" customHeight="1" x14ac:dyDescent="0.25">
      <c r="A50" s="195"/>
      <c r="B50" s="246" t="s">
        <v>242</v>
      </c>
      <c r="C50" s="246"/>
      <c r="D50" s="86"/>
      <c r="E50" s="94"/>
      <c r="G50" s="251"/>
      <c r="H50" s="252"/>
      <c r="I50" s="252"/>
      <c r="J50" s="252"/>
      <c r="K50" s="252"/>
      <c r="L50" s="253"/>
    </row>
    <row r="51" spans="1:12" ht="13.05" customHeight="1" x14ac:dyDescent="0.25">
      <c r="A51" s="195"/>
      <c r="B51" s="246" t="s">
        <v>281</v>
      </c>
      <c r="C51" s="247"/>
      <c r="D51" s="142"/>
      <c r="E51" s="94"/>
      <c r="G51" s="251"/>
      <c r="H51" s="252"/>
      <c r="I51" s="252"/>
      <c r="J51" s="252"/>
      <c r="K51" s="252"/>
      <c r="L51" s="253"/>
    </row>
    <row r="52" spans="1:12" ht="13.05" customHeight="1" x14ac:dyDescent="0.25">
      <c r="A52" s="195"/>
      <c r="B52" s="246" t="s">
        <v>241</v>
      </c>
      <c r="C52" s="247"/>
      <c r="D52" s="87"/>
      <c r="E52" s="94"/>
      <c r="G52" s="251"/>
      <c r="H52" s="252"/>
      <c r="I52" s="252"/>
      <c r="J52" s="252"/>
      <c r="K52" s="252"/>
      <c r="L52" s="253"/>
    </row>
    <row r="53" spans="1:12" x14ac:dyDescent="0.25">
      <c r="A53" s="195"/>
      <c r="B53" s="119"/>
      <c r="D53" s="133"/>
      <c r="E53" s="137"/>
      <c r="G53" s="248"/>
      <c r="H53" s="249"/>
      <c r="I53" s="249"/>
      <c r="J53" s="249"/>
      <c r="K53" s="249"/>
      <c r="L53" s="250"/>
    </row>
    <row r="54" spans="1:12" hidden="1" x14ac:dyDescent="0.25">
      <c r="A54" s="195"/>
      <c r="B54" s="256" t="s">
        <v>244</v>
      </c>
      <c r="C54" s="256"/>
      <c r="D54" s="133"/>
      <c r="E54" s="137"/>
    </row>
    <row r="55" spans="1:12" hidden="1" x14ac:dyDescent="0.25">
      <c r="A55" s="195"/>
      <c r="B55" s="255" t="str">
        <f>IF(C250=3,"The IRC Rating Authority will contact you for more information","")</f>
        <v/>
      </c>
      <c r="C55" s="255"/>
      <c r="D55" s="255"/>
      <c r="E55" s="255"/>
      <c r="F55" s="255"/>
    </row>
    <row r="56" spans="1:12" hidden="1" x14ac:dyDescent="0.25">
      <c r="A56" s="195"/>
      <c r="B56" s="143"/>
      <c r="C56" s="143"/>
      <c r="D56" s="143"/>
      <c r="E56" s="143"/>
      <c r="F56" s="143"/>
    </row>
    <row r="57" spans="1:12" ht="13.05" hidden="1" customHeight="1" x14ac:dyDescent="0.25">
      <c r="A57" s="195"/>
      <c r="B57" s="313" t="s">
        <v>283</v>
      </c>
      <c r="C57" s="313"/>
      <c r="D57" s="313"/>
      <c r="E57" s="313"/>
      <c r="F57" s="313"/>
    </row>
    <row r="58" spans="1:12" ht="13.05" hidden="1" customHeight="1" x14ac:dyDescent="0.25">
      <c r="A58" s="195"/>
      <c r="B58" s="147"/>
      <c r="C58" s="147"/>
      <c r="D58" s="147"/>
      <c r="E58" s="147"/>
      <c r="F58" s="147"/>
    </row>
    <row r="59" spans="1:12" ht="15.6" x14ac:dyDescent="0.3">
      <c r="A59" s="195"/>
      <c r="B59" s="196" t="s">
        <v>261</v>
      </c>
      <c r="C59" s="195"/>
      <c r="D59" s="195"/>
      <c r="E59" s="199"/>
    </row>
    <row r="60" spans="1:12" x14ac:dyDescent="0.25">
      <c r="A60" s="195"/>
      <c r="C60" s="160" t="s">
        <v>5</v>
      </c>
      <c r="D60" s="87"/>
      <c r="E60" s="94"/>
    </row>
    <row r="61" spans="1:12" x14ac:dyDescent="0.25">
      <c r="A61" s="195"/>
      <c r="C61" s="160" t="s">
        <v>6</v>
      </c>
      <c r="D61" s="87"/>
      <c r="E61" s="94"/>
    </row>
    <row r="62" spans="1:12" hidden="1" x14ac:dyDescent="0.25">
      <c r="A62" s="195"/>
      <c r="C62" s="160" t="s">
        <v>8</v>
      </c>
      <c r="D62" s="87"/>
      <c r="E62" s="94"/>
      <c r="F62" s="115"/>
    </row>
    <row r="63" spans="1:12" hidden="1" x14ac:dyDescent="0.25">
      <c r="A63" s="195"/>
      <c r="C63" s="160" t="s">
        <v>7</v>
      </c>
      <c r="D63" s="87"/>
      <c r="E63" s="94"/>
      <c r="F63" s="115"/>
    </row>
    <row r="64" spans="1:12" x14ac:dyDescent="0.25">
      <c r="A64" s="195"/>
      <c r="B64" s="15"/>
      <c r="C64" s="160" t="s">
        <v>9</v>
      </c>
      <c r="D64" s="87"/>
      <c r="E64" s="94"/>
      <c r="F64" s="115" t="s">
        <v>274</v>
      </c>
    </row>
    <row r="65" spans="1:17" x14ac:dyDescent="0.25">
      <c r="A65" s="195"/>
      <c r="B65" s="15"/>
      <c r="C65" s="18" t="s">
        <v>174</v>
      </c>
      <c r="D65" s="87"/>
      <c r="E65" s="94"/>
      <c r="F65" s="115" t="s">
        <v>302</v>
      </c>
    </row>
    <row r="66" spans="1:17" x14ac:dyDescent="0.25">
      <c r="A66" s="195"/>
      <c r="B66" s="15"/>
      <c r="D66" s="133"/>
      <c r="E66" s="134"/>
      <c r="F66" s="115"/>
    </row>
    <row r="67" spans="1:17" x14ac:dyDescent="0.25">
      <c r="A67" s="195"/>
      <c r="B67" s="257" t="s">
        <v>272</v>
      </c>
      <c r="C67" s="257"/>
      <c r="D67" s="317"/>
      <c r="E67" s="317"/>
      <c r="F67" s="125"/>
    </row>
    <row r="68" spans="1:17" x14ac:dyDescent="0.25">
      <c r="A68" s="195"/>
      <c r="B68" s="15"/>
      <c r="C68" s="15"/>
      <c r="D68" s="101"/>
      <c r="E68" s="101"/>
    </row>
    <row r="69" spans="1:17" ht="12.45" customHeight="1" x14ac:dyDescent="0.25">
      <c r="A69" s="195"/>
      <c r="B69" s="259" t="s">
        <v>304</v>
      </c>
      <c r="C69" s="259"/>
      <c r="D69" s="192"/>
      <c r="E69" s="110"/>
      <c r="F69" s="115" t="s">
        <v>305</v>
      </c>
    </row>
    <row r="70" spans="1:17" ht="12.45" customHeight="1" x14ac:dyDescent="0.25">
      <c r="A70" s="195"/>
      <c r="B70" s="254" t="s">
        <v>308</v>
      </c>
      <c r="C70" s="254"/>
      <c r="D70" s="254"/>
      <c r="E70" s="110"/>
      <c r="F70" s="115" t="s">
        <v>306</v>
      </c>
    </row>
    <row r="71" spans="1:17" ht="12.45" customHeight="1" x14ac:dyDescent="0.25">
      <c r="A71" s="195"/>
      <c r="B71" s="254"/>
      <c r="C71" s="254"/>
      <c r="D71" s="254"/>
      <c r="E71" s="258" t="str">
        <f>IF(C235=3,"You are declaring a whisker pole set to leeward","")</f>
        <v/>
      </c>
      <c r="F71" s="258"/>
      <c r="G71" s="258"/>
    </row>
    <row r="72" spans="1:17" x14ac:dyDescent="0.25">
      <c r="A72" s="195"/>
      <c r="B72" s="110"/>
      <c r="C72" s="110"/>
      <c r="D72" s="110"/>
      <c r="E72" s="110"/>
    </row>
    <row r="73" spans="1:17" hidden="1" x14ac:dyDescent="0.25">
      <c r="A73" s="195"/>
      <c r="B73" s="257" t="s">
        <v>206</v>
      </c>
      <c r="C73" s="257"/>
      <c r="D73" s="86"/>
      <c r="E73" s="94"/>
      <c r="F73" s="115"/>
    </row>
    <row r="74" spans="1:17" hidden="1" x14ac:dyDescent="0.25">
      <c r="A74" s="195"/>
      <c r="B74" s="308"/>
      <c r="C74" s="308"/>
      <c r="D74" s="81"/>
      <c r="E74" s="83"/>
      <c r="F74" s="115"/>
    </row>
    <row r="75" spans="1:17" hidden="1" x14ac:dyDescent="0.25">
      <c r="A75" s="195"/>
      <c r="B75" s="257" t="s">
        <v>149</v>
      </c>
      <c r="C75" s="310"/>
      <c r="D75" s="88"/>
      <c r="E75" s="94"/>
      <c r="F75" s="115"/>
    </row>
    <row r="76" spans="1:17" x14ac:dyDescent="0.25">
      <c r="A76" s="195"/>
      <c r="B76" s="257" t="s">
        <v>144</v>
      </c>
      <c r="C76" s="257"/>
      <c r="D76" s="86"/>
      <c r="E76" s="94"/>
      <c r="F76" s="126" t="s">
        <v>204</v>
      </c>
    </row>
    <row r="77" spans="1:17" x14ac:dyDescent="0.25">
      <c r="A77" s="195"/>
      <c r="C77" s="116"/>
      <c r="D77" s="78"/>
      <c r="E77" s="79"/>
      <c r="F77" s="115"/>
    </row>
    <row r="78" spans="1:17" ht="15.45" customHeight="1" x14ac:dyDescent="0.25">
      <c r="A78" s="195"/>
      <c r="B78" s="306" t="s">
        <v>324</v>
      </c>
      <c r="C78" s="309"/>
      <c r="D78" s="121"/>
      <c r="E78" s="121"/>
      <c r="F78" s="127"/>
      <c r="M78" s="40"/>
      <c r="N78" s="40"/>
      <c r="O78" s="40"/>
      <c r="P78" s="2"/>
      <c r="Q78" s="2"/>
    </row>
    <row r="79" spans="1:17" ht="16.05" hidden="1" customHeight="1" x14ac:dyDescent="0.25">
      <c r="A79" s="195"/>
      <c r="B79" s="309"/>
      <c r="C79" s="309"/>
      <c r="D79" s="120"/>
      <c r="E79" s="120"/>
      <c r="F79" s="38"/>
      <c r="M79" s="40"/>
      <c r="N79" s="40"/>
      <c r="O79" s="40"/>
      <c r="P79" s="2"/>
      <c r="Q79" s="2"/>
    </row>
    <row r="80" spans="1:17" ht="16.05" customHeight="1" x14ac:dyDescent="0.25">
      <c r="A80" s="195"/>
      <c r="B80" s="75"/>
      <c r="C80" s="75"/>
      <c r="D80" s="120"/>
      <c r="E80" s="120"/>
      <c r="F80" s="38"/>
      <c r="M80" s="40"/>
      <c r="N80" s="40"/>
      <c r="O80" s="40"/>
      <c r="P80" s="2"/>
      <c r="Q80" s="2"/>
    </row>
    <row r="81" spans="1:17" ht="15.6" x14ac:dyDescent="0.25">
      <c r="A81" s="195"/>
      <c r="B81" s="200" t="s">
        <v>262</v>
      </c>
      <c r="C81" s="201"/>
      <c r="D81" s="202"/>
      <c r="E81" s="202"/>
      <c r="F81" s="38"/>
      <c r="M81" s="40"/>
      <c r="N81" s="40"/>
      <c r="O81" s="40"/>
      <c r="P81" s="2"/>
      <c r="Q81" s="2"/>
    </row>
    <row r="82" spans="1:17" ht="15.6" x14ac:dyDescent="0.25">
      <c r="A82" s="195"/>
      <c r="B82" s="242"/>
      <c r="C82" s="75"/>
      <c r="D82" s="120"/>
      <c r="E82" s="120"/>
      <c r="F82" s="38"/>
      <c r="M82" s="40"/>
      <c r="N82" s="40"/>
      <c r="O82" s="40"/>
      <c r="P82" s="2"/>
      <c r="Q82" s="2"/>
    </row>
    <row r="83" spans="1:17" ht="13.05" customHeight="1" x14ac:dyDescent="0.25">
      <c r="A83" s="195"/>
      <c r="B83" s="242"/>
      <c r="C83" s="315" t="s">
        <v>343</v>
      </c>
      <c r="D83" s="316"/>
      <c r="E83" s="243"/>
      <c r="F83" s="38"/>
      <c r="M83" s="40"/>
      <c r="N83" s="40"/>
      <c r="O83" s="40"/>
      <c r="P83" s="2"/>
      <c r="Q83" s="2"/>
    </row>
    <row r="84" spans="1:17" x14ac:dyDescent="0.25">
      <c r="A84" s="195"/>
      <c r="B84" s="2" t="s">
        <v>121</v>
      </c>
      <c r="C84" s="6" t="s">
        <v>21</v>
      </c>
      <c r="D84" s="87"/>
      <c r="E84" s="94"/>
      <c r="F84" s="16"/>
    </row>
    <row r="85" spans="1:17" ht="12.75" customHeight="1" x14ac:dyDescent="0.25">
      <c r="A85" s="195"/>
      <c r="C85" s="6" t="s">
        <v>12</v>
      </c>
      <c r="D85" s="87"/>
      <c r="E85" s="94"/>
      <c r="F85" s="16"/>
    </row>
    <row r="86" spans="1:17" ht="12.75" customHeight="1" x14ac:dyDescent="0.25">
      <c r="A86" s="195"/>
      <c r="C86" s="6" t="s">
        <v>13</v>
      </c>
      <c r="D86" s="87"/>
      <c r="E86" s="94"/>
      <c r="F86" s="16"/>
    </row>
    <row r="87" spans="1:17" x14ac:dyDescent="0.25">
      <c r="A87" s="195"/>
      <c r="B87" s="19"/>
      <c r="C87" s="19"/>
      <c r="D87" s="237"/>
      <c r="E87" s="237"/>
      <c r="F87" s="24"/>
      <c r="M87" s="40"/>
      <c r="N87" s="40"/>
      <c r="O87" s="40"/>
      <c r="P87" s="2"/>
      <c r="Q87" s="2"/>
    </row>
    <row r="88" spans="1:17" x14ac:dyDescent="0.25">
      <c r="A88" s="195"/>
      <c r="B88" s="2" t="s">
        <v>20</v>
      </c>
      <c r="C88" s="19"/>
      <c r="D88" s="120"/>
      <c r="E88" s="120"/>
      <c r="F88" s="24"/>
      <c r="M88" s="40"/>
      <c r="N88" s="40"/>
      <c r="O88" s="40"/>
      <c r="P88" s="2"/>
      <c r="Q88" s="2"/>
    </row>
    <row r="89" spans="1:17" x14ac:dyDescent="0.25">
      <c r="A89" s="195"/>
      <c r="B89" s="168" t="s">
        <v>344</v>
      </c>
      <c r="C89" s="19"/>
      <c r="D89" s="90"/>
      <c r="E89" s="74" t="s">
        <v>335</v>
      </c>
      <c r="F89" s="24"/>
      <c r="M89" s="40"/>
      <c r="N89" s="40"/>
      <c r="O89" s="40"/>
      <c r="P89" s="2"/>
      <c r="Q89" s="2"/>
    </row>
    <row r="90" spans="1:17" x14ac:dyDescent="0.25">
      <c r="A90" s="195"/>
      <c r="B90" s="19"/>
      <c r="C90" s="19"/>
      <c r="D90" s="120"/>
      <c r="E90" s="120"/>
      <c r="F90" s="24"/>
      <c r="M90" s="40"/>
      <c r="N90" s="40"/>
      <c r="O90" s="40"/>
      <c r="P90" s="2"/>
      <c r="Q90" s="2"/>
    </row>
    <row r="91" spans="1:17" ht="36.450000000000003" customHeight="1" x14ac:dyDescent="0.25">
      <c r="A91" s="195"/>
      <c r="B91" s="313" t="s">
        <v>336</v>
      </c>
      <c r="C91" s="313"/>
      <c r="D91" s="120"/>
      <c r="E91" s="120"/>
      <c r="F91" s="314" t="str">
        <f>IF(AND(D89&gt;1,C192=3),"More than one headsail: not eligible for single furling headsail allowance","")</f>
        <v/>
      </c>
      <c r="G91" s="314"/>
      <c r="H91" s="314"/>
      <c r="I91" s="314"/>
      <c r="J91" s="314"/>
      <c r="M91" s="40"/>
      <c r="N91" s="40"/>
      <c r="O91" s="40"/>
      <c r="P91" s="2"/>
      <c r="Q91" s="2"/>
    </row>
    <row r="92" spans="1:17" x14ac:dyDescent="0.25">
      <c r="A92" s="195"/>
      <c r="B92" s="147"/>
      <c r="C92" s="147"/>
      <c r="D92" s="120"/>
      <c r="E92" s="68"/>
      <c r="F92" s="239"/>
      <c r="G92" s="239"/>
      <c r="H92" s="239"/>
      <c r="I92" s="239"/>
      <c r="J92" s="239"/>
      <c r="M92" s="40"/>
      <c r="N92" s="40"/>
      <c r="O92" s="40"/>
      <c r="P92" s="2"/>
      <c r="Q92" s="2"/>
    </row>
    <row r="93" spans="1:17" x14ac:dyDescent="0.25">
      <c r="A93" s="195"/>
      <c r="B93" s="147"/>
      <c r="C93" s="315" t="s">
        <v>343</v>
      </c>
      <c r="D93" s="316"/>
      <c r="E93" s="243"/>
      <c r="F93" s="239"/>
      <c r="G93" s="239"/>
      <c r="H93" s="239"/>
      <c r="I93" s="239"/>
      <c r="J93" s="239"/>
      <c r="M93" s="40"/>
      <c r="N93" s="40"/>
      <c r="O93" s="40"/>
      <c r="P93" s="2"/>
      <c r="Q93" s="2"/>
    </row>
    <row r="94" spans="1:17" x14ac:dyDescent="0.25">
      <c r="A94" s="195"/>
      <c r="C94" s="69" t="s">
        <v>137</v>
      </c>
      <c r="D94" s="87"/>
      <c r="E94" s="94"/>
      <c r="F94" s="5"/>
    </row>
    <row r="95" spans="1:17" ht="12.75" customHeight="1" x14ac:dyDescent="0.25">
      <c r="A95" s="195"/>
      <c r="C95" s="312" t="s">
        <v>138</v>
      </c>
      <c r="D95" s="312"/>
      <c r="E95" s="312"/>
      <c r="F95" s="312"/>
      <c r="G95" s="312"/>
    </row>
    <row r="96" spans="1:17" x14ac:dyDescent="0.25">
      <c r="A96" s="195"/>
      <c r="C96" s="69" t="s">
        <v>139</v>
      </c>
      <c r="D96" s="87"/>
      <c r="E96" s="94"/>
      <c r="F96" s="26"/>
    </row>
    <row r="97" spans="1:12" x14ac:dyDescent="0.25">
      <c r="A97" s="195"/>
      <c r="C97" s="69" t="s">
        <v>140</v>
      </c>
      <c r="D97" s="87"/>
      <c r="E97" s="94"/>
    </row>
    <row r="98" spans="1:12" x14ac:dyDescent="0.25">
      <c r="A98" s="195"/>
      <c r="C98" s="6" t="s">
        <v>102</v>
      </c>
      <c r="D98" s="87"/>
      <c r="E98" s="94"/>
      <c r="F98" s="2"/>
    </row>
    <row r="99" spans="1:12" x14ac:dyDescent="0.25">
      <c r="A99" s="195"/>
      <c r="C99" t="s">
        <v>30</v>
      </c>
      <c r="D99" s="87"/>
      <c r="E99" s="94"/>
      <c r="F99" s="2"/>
    </row>
    <row r="100" spans="1:12" x14ac:dyDescent="0.25">
      <c r="A100" s="195"/>
      <c r="C100" s="6" t="s">
        <v>11</v>
      </c>
      <c r="D100" s="87"/>
      <c r="E100" s="94"/>
    </row>
    <row r="101" spans="1:12" x14ac:dyDescent="0.25">
      <c r="A101" s="195"/>
      <c r="C101" s="62"/>
      <c r="D101" s="9" t="s">
        <v>29</v>
      </c>
      <c r="E101" s="23">
        <f>IF(F164=TRUE,(0.0625*(ROUND(D96,2))*(4*(ROUND(D97,2))+(6*(ROUND(D100,2)))+(3*(ROUND(D99,2)))+(2*(ROUND(D98,2)))+0.09)),0)</f>
        <v>0</v>
      </c>
      <c r="F101" s="171"/>
      <c r="G101" s="183"/>
      <c r="H101" s="184"/>
      <c r="I101" s="184"/>
      <c r="J101" s="184"/>
      <c r="K101" s="184"/>
      <c r="L101" s="184"/>
    </row>
    <row r="102" spans="1:12" x14ac:dyDescent="0.25">
      <c r="A102" s="195"/>
      <c r="B102" s="48" t="s">
        <v>164</v>
      </c>
      <c r="C102" s="166"/>
      <c r="D102" s="89"/>
      <c r="E102" s="95"/>
      <c r="F102" s="123" t="s">
        <v>287</v>
      </c>
      <c r="G102" s="124">
        <f>D97*0.075</f>
        <v>0</v>
      </c>
      <c r="H102" s="184"/>
      <c r="I102" s="184"/>
      <c r="J102" s="184"/>
      <c r="K102" s="184"/>
      <c r="L102" s="184"/>
    </row>
    <row r="103" spans="1:12" x14ac:dyDescent="0.25">
      <c r="A103" s="195"/>
      <c r="C103" s="53"/>
      <c r="D103" s="54"/>
      <c r="E103" s="56"/>
      <c r="F103" s="122"/>
      <c r="G103" s="122"/>
      <c r="H103" s="184"/>
      <c r="I103" s="184"/>
      <c r="J103" s="184"/>
      <c r="K103" s="184"/>
      <c r="L103" s="184"/>
    </row>
    <row r="104" spans="1:12" x14ac:dyDescent="0.25">
      <c r="A104" s="195"/>
      <c r="B104" s="2" t="s">
        <v>309</v>
      </c>
      <c r="C104" s="53"/>
      <c r="E104" s="162"/>
      <c r="F104" s="161"/>
      <c r="G104" s="161"/>
      <c r="H104" s="155"/>
      <c r="I104" s="155"/>
      <c r="J104" s="155"/>
      <c r="K104" s="155"/>
      <c r="L104" s="155"/>
    </row>
    <row r="105" spans="1:12" x14ac:dyDescent="0.25">
      <c r="A105" s="195"/>
      <c r="B105" s="48" t="s">
        <v>285</v>
      </c>
      <c r="C105" s="53"/>
      <c r="D105" s="90"/>
      <c r="E105" s="57"/>
      <c r="F105" s="161"/>
      <c r="G105" s="161"/>
      <c r="H105" s="154"/>
      <c r="I105" s="154"/>
      <c r="J105" s="154"/>
      <c r="K105" s="154"/>
      <c r="L105" s="154"/>
    </row>
    <row r="106" spans="1:12" x14ac:dyDescent="0.25">
      <c r="A106" s="195"/>
      <c r="B106" s="15"/>
      <c r="C106" s="53"/>
      <c r="D106" s="20" t="str">
        <f>IF(D105=0,"","Complete all data")</f>
        <v/>
      </c>
      <c r="F106" s="161"/>
      <c r="G106" s="161"/>
      <c r="H106" s="154"/>
      <c r="I106" s="154"/>
      <c r="J106" s="154"/>
      <c r="K106" s="154"/>
      <c r="L106" s="154"/>
    </row>
    <row r="107" spans="1:12" x14ac:dyDescent="0.25">
      <c r="A107" s="195"/>
      <c r="B107" s="15"/>
      <c r="C107" s="315" t="s">
        <v>343</v>
      </c>
      <c r="D107" s="316"/>
      <c r="E107" s="244"/>
      <c r="F107" s="161"/>
      <c r="G107" s="161"/>
      <c r="H107" s="154"/>
      <c r="I107" s="154"/>
      <c r="J107" s="154"/>
      <c r="K107" s="154"/>
      <c r="L107" s="154"/>
    </row>
    <row r="108" spans="1:12" x14ac:dyDescent="0.25">
      <c r="A108" s="195"/>
      <c r="C108" s="18" t="s">
        <v>197</v>
      </c>
      <c r="D108" s="87"/>
      <c r="E108" s="94"/>
      <c r="F108" s="125" t="str">
        <f>IF(AND(D109&gt;0,(D109&lt;(D108*0.6))),"SHW &lt; 60%. Too narrow - rate as headsail","")</f>
        <v/>
      </c>
      <c r="G108" s="125"/>
      <c r="H108" s="154"/>
      <c r="I108" s="154"/>
      <c r="J108" s="154"/>
      <c r="K108" s="154"/>
      <c r="L108" s="154"/>
    </row>
    <row r="109" spans="1:12" x14ac:dyDescent="0.25">
      <c r="A109" s="195"/>
      <c r="C109" s="18" t="s">
        <v>198</v>
      </c>
      <c r="D109" s="87"/>
      <c r="E109" s="94"/>
      <c r="F109" s="125" t="str">
        <f>IF(AND(D109&gt;0,(D109&gt;=(D108*0.75))),"SHW &gt;= 75%. Too wide - rate as a spinnaker","")</f>
        <v/>
      </c>
      <c r="G109" s="125"/>
      <c r="H109" s="154"/>
      <c r="I109" s="154"/>
      <c r="J109" s="154"/>
      <c r="K109" s="154"/>
      <c r="L109" s="154"/>
    </row>
    <row r="110" spans="1:12" x14ac:dyDescent="0.25">
      <c r="A110" s="195"/>
      <c r="C110" s="168" t="s">
        <v>210</v>
      </c>
      <c r="D110" s="158"/>
      <c r="E110" s="159"/>
      <c r="G110" s="115"/>
      <c r="H110" s="154"/>
      <c r="I110" s="154"/>
      <c r="J110" s="154"/>
      <c r="K110" s="154"/>
      <c r="L110" s="154"/>
    </row>
    <row r="111" spans="1:12" x14ac:dyDescent="0.25">
      <c r="A111" s="195"/>
      <c r="C111" s="168" t="s">
        <v>211</v>
      </c>
      <c r="D111" s="87"/>
      <c r="E111" s="94"/>
      <c r="F111" s="127"/>
      <c r="G111" s="146"/>
      <c r="H111" s="154"/>
      <c r="I111" s="154"/>
      <c r="J111" s="154"/>
      <c r="K111" s="154"/>
      <c r="L111" s="154"/>
    </row>
    <row r="112" spans="1:12" x14ac:dyDescent="0.25">
      <c r="A112" s="195"/>
      <c r="C112" s="168" t="s">
        <v>212</v>
      </c>
      <c r="D112" s="87"/>
      <c r="E112" s="94"/>
      <c r="F112" s="128"/>
      <c r="G112" s="145"/>
      <c r="H112" s="154"/>
      <c r="I112" s="154"/>
      <c r="J112" s="154"/>
      <c r="K112" s="154"/>
      <c r="L112" s="154"/>
    </row>
    <row r="113" spans="1:12" x14ac:dyDescent="0.25">
      <c r="A113" s="195"/>
      <c r="C113" s="168" t="s">
        <v>213</v>
      </c>
      <c r="D113" s="87"/>
      <c r="E113" s="94"/>
      <c r="F113" s="38"/>
      <c r="G113" s="52"/>
      <c r="H113" s="155"/>
      <c r="I113" s="155"/>
      <c r="J113" s="155"/>
      <c r="K113" s="155"/>
      <c r="L113" s="155"/>
    </row>
    <row r="114" spans="1:12" x14ac:dyDescent="0.25">
      <c r="A114" s="195"/>
      <c r="C114" s="168" t="s">
        <v>214</v>
      </c>
      <c r="D114" s="87"/>
      <c r="E114" s="94"/>
      <c r="F114" s="38"/>
      <c r="G114" s="52"/>
      <c r="H114" s="154"/>
      <c r="I114" s="154"/>
      <c r="J114" s="154"/>
      <c r="K114" s="154"/>
      <c r="L114" s="154"/>
    </row>
    <row r="115" spans="1:12" x14ac:dyDescent="0.25">
      <c r="A115" s="195"/>
      <c r="C115" s="53"/>
      <c r="D115" s="9" t="s">
        <v>168</v>
      </c>
      <c r="E115" s="23">
        <f>IF(F167=TRUE,(0.0625*(ROUND(D110,2))*(4*(ROUND(D111,2))+(6*(ROUND(D114,2)))+(3*(ROUND(D113,2)))+(2*(ROUND(D112,2)))+0.09)),0)</f>
        <v>0</v>
      </c>
      <c r="F115" s="171"/>
      <c r="G115" s="122"/>
      <c r="H115" s="154"/>
      <c r="I115" s="154"/>
      <c r="J115" s="154"/>
      <c r="K115" s="154"/>
      <c r="L115" s="154"/>
    </row>
    <row r="116" spans="1:12" x14ac:dyDescent="0.25">
      <c r="A116" s="195"/>
      <c r="B116" s="48" t="s">
        <v>288</v>
      </c>
      <c r="C116" s="166"/>
      <c r="D116" s="89"/>
      <c r="E116" s="95"/>
      <c r="F116" s="123" t="s">
        <v>289</v>
      </c>
      <c r="G116" s="124">
        <f>D111*0.075</f>
        <v>0</v>
      </c>
      <c r="H116" s="154"/>
      <c r="I116" s="154"/>
      <c r="J116" s="154"/>
      <c r="K116" s="154"/>
      <c r="L116" s="154"/>
    </row>
    <row r="117" spans="1:12" x14ac:dyDescent="0.25">
      <c r="A117" s="195"/>
      <c r="C117" s="53"/>
      <c r="D117" s="167"/>
      <c r="E117" s="57"/>
      <c r="F117" s="38"/>
      <c r="G117" s="154"/>
      <c r="H117" s="154"/>
      <c r="I117" s="154"/>
      <c r="J117" s="154"/>
      <c r="K117" s="154"/>
      <c r="L117" s="154"/>
    </row>
    <row r="118" spans="1:12" x14ac:dyDescent="0.25">
      <c r="A118" s="195"/>
      <c r="B118" s="2" t="s">
        <v>284</v>
      </c>
      <c r="C118" s="53"/>
      <c r="D118" s="164"/>
      <c r="E118" s="57"/>
      <c r="F118" s="38"/>
      <c r="G118" s="154"/>
      <c r="H118" s="154"/>
      <c r="I118" s="154"/>
      <c r="J118" s="154"/>
      <c r="K118" s="154"/>
      <c r="L118" s="154"/>
    </row>
    <row r="119" spans="1:12" ht="12.75" customHeight="1" x14ac:dyDescent="0.25">
      <c r="A119" s="195"/>
      <c r="B119" s="48" t="s">
        <v>286</v>
      </c>
      <c r="C119" s="15"/>
      <c r="D119" s="90"/>
      <c r="E119" s="28"/>
      <c r="F119" s="172"/>
      <c r="G119" s="154"/>
      <c r="H119" s="154"/>
      <c r="I119" s="154"/>
      <c r="J119" s="154"/>
      <c r="K119" s="154"/>
      <c r="L119" s="154"/>
    </row>
    <row r="120" spans="1:12" ht="12.75" customHeight="1" x14ac:dyDescent="0.25">
      <c r="A120" s="195"/>
      <c r="B120" s="15"/>
      <c r="C120" s="15"/>
      <c r="D120" s="37"/>
      <c r="F120" s="17"/>
      <c r="G120" s="154"/>
      <c r="H120" s="154"/>
      <c r="I120" s="154"/>
      <c r="J120" s="154"/>
      <c r="K120" s="154"/>
      <c r="L120" s="154"/>
    </row>
    <row r="121" spans="1:12" x14ac:dyDescent="0.25">
      <c r="A121" s="195"/>
      <c r="B121" s="295" t="s">
        <v>205</v>
      </c>
      <c r="C121" s="295"/>
      <c r="D121" s="295"/>
      <c r="E121" s="135" t="s">
        <v>101</v>
      </c>
      <c r="F121" s="131"/>
      <c r="G121" s="154"/>
      <c r="H121" s="154"/>
      <c r="I121" s="154"/>
      <c r="J121" s="154"/>
      <c r="K121" s="154"/>
      <c r="L121" s="154"/>
    </row>
    <row r="122" spans="1:12" x14ac:dyDescent="0.25">
      <c r="A122" s="195"/>
      <c r="B122" s="296" t="s">
        <v>282</v>
      </c>
      <c r="C122" s="296"/>
      <c r="D122" s="296"/>
      <c r="E122" s="136" t="s">
        <v>100</v>
      </c>
      <c r="F122" s="132"/>
      <c r="G122" s="154"/>
      <c r="H122" s="154"/>
      <c r="I122" s="154"/>
      <c r="J122" s="154"/>
      <c r="K122" s="154"/>
      <c r="L122" s="154"/>
    </row>
    <row r="123" spans="1:12" ht="12.75" customHeight="1" x14ac:dyDescent="0.25">
      <c r="A123" s="195"/>
      <c r="B123" s="15"/>
      <c r="C123" s="15"/>
      <c r="D123" s="138"/>
      <c r="F123" s="17"/>
      <c r="G123" s="154"/>
      <c r="H123" s="154"/>
      <c r="I123" s="154"/>
      <c r="J123" s="154"/>
      <c r="K123" s="154"/>
      <c r="L123" s="154"/>
    </row>
    <row r="124" spans="1:12" ht="12.75" customHeight="1" x14ac:dyDescent="0.25">
      <c r="A124" s="195"/>
      <c r="B124" s="299" t="s">
        <v>163</v>
      </c>
      <c r="C124" s="299"/>
      <c r="D124" s="299"/>
      <c r="E124" s="299"/>
      <c r="F124" s="17"/>
      <c r="G124" s="154"/>
      <c r="H124" s="154"/>
      <c r="I124" s="154"/>
      <c r="J124" s="154"/>
      <c r="K124" s="154"/>
      <c r="L124" s="154"/>
    </row>
    <row r="125" spans="1:12" ht="12.75" customHeight="1" x14ac:dyDescent="0.25">
      <c r="A125" s="195"/>
      <c r="B125" s="241"/>
      <c r="C125" s="241"/>
      <c r="D125" s="241"/>
      <c r="E125" s="241"/>
      <c r="F125" s="17"/>
      <c r="G125" s="154"/>
      <c r="H125" s="154"/>
      <c r="I125" s="154"/>
      <c r="J125" s="154"/>
      <c r="K125" s="154"/>
      <c r="L125" s="154"/>
    </row>
    <row r="126" spans="1:12" ht="12.75" customHeight="1" x14ac:dyDescent="0.25">
      <c r="A126" s="195"/>
      <c r="B126" s="241"/>
      <c r="C126" s="315" t="s">
        <v>343</v>
      </c>
      <c r="D126" s="316"/>
      <c r="E126" s="244"/>
      <c r="F126" s="17"/>
      <c r="G126" s="154"/>
      <c r="H126" s="154"/>
      <c r="I126" s="154"/>
      <c r="J126" s="154"/>
      <c r="K126" s="154"/>
      <c r="L126" s="154"/>
    </row>
    <row r="127" spans="1:12" x14ac:dyDescent="0.25">
      <c r="A127" s="195"/>
      <c r="B127" s="163" t="s">
        <v>18</v>
      </c>
      <c r="C127" s="6" t="s">
        <v>14</v>
      </c>
      <c r="D127" s="87"/>
      <c r="E127" s="94"/>
      <c r="F127" s="16"/>
      <c r="G127" s="154"/>
      <c r="H127" s="154"/>
      <c r="I127" s="154"/>
      <c r="J127" s="154"/>
      <c r="K127" s="154"/>
      <c r="L127" s="154"/>
    </row>
    <row r="128" spans="1:12" x14ac:dyDescent="0.25">
      <c r="A128" s="195"/>
      <c r="C128" s="6" t="s">
        <v>15</v>
      </c>
      <c r="D128" s="87"/>
      <c r="E128" s="94"/>
      <c r="F128" s="16"/>
      <c r="G128" s="154"/>
      <c r="H128" s="154"/>
      <c r="I128" s="154"/>
      <c r="J128" s="154"/>
      <c r="K128" s="154"/>
      <c r="L128" s="154"/>
    </row>
    <row r="129" spans="1:12" x14ac:dyDescent="0.25">
      <c r="A129" s="195"/>
      <c r="C129" s="69" t="s">
        <v>141</v>
      </c>
      <c r="D129" s="87"/>
      <c r="E129" s="94"/>
      <c r="F129" s="29"/>
      <c r="G129" s="154"/>
      <c r="H129" s="154"/>
      <c r="I129" s="154"/>
      <c r="J129" s="154"/>
      <c r="K129" s="154"/>
      <c r="L129" s="154"/>
    </row>
    <row r="130" spans="1:12" ht="12.75" customHeight="1" x14ac:dyDescent="0.25">
      <c r="A130" s="195"/>
      <c r="C130" s="6" t="s">
        <v>16</v>
      </c>
      <c r="D130" s="87"/>
      <c r="E130" s="94"/>
      <c r="F130" s="58"/>
      <c r="G130" s="154"/>
      <c r="H130" s="154"/>
      <c r="I130" s="154"/>
      <c r="J130" s="154"/>
      <c r="K130" s="154"/>
      <c r="L130" s="154"/>
    </row>
    <row r="131" spans="1:12" ht="13.05" customHeight="1" x14ac:dyDescent="0.25">
      <c r="A131" s="195"/>
      <c r="B131" s="20"/>
      <c r="C131" s="130" t="s">
        <v>101</v>
      </c>
      <c r="D131" s="9" t="s">
        <v>28</v>
      </c>
      <c r="E131" s="23">
        <f>IF(AND(F165=TRUE,C185=0),((ROUND(D127,2)+ROUND(D128,2))/2)*((ROUND(D129,2)+(4*ROUND(D130,2)))/5)*0.83,0)</f>
        <v>0</v>
      </c>
      <c r="F131" s="76"/>
      <c r="G131" s="70"/>
      <c r="H131" s="70"/>
      <c r="I131" s="70"/>
      <c r="J131" s="70"/>
      <c r="K131" s="70"/>
      <c r="L131" s="70"/>
    </row>
    <row r="132" spans="1:12" x14ac:dyDescent="0.25">
      <c r="A132" s="195"/>
      <c r="B132" s="20"/>
      <c r="D132" s="54"/>
      <c r="E132" s="99"/>
      <c r="F132" s="52"/>
      <c r="G132" s="70"/>
      <c r="H132" s="70"/>
      <c r="I132" s="70"/>
      <c r="J132" s="70"/>
      <c r="K132" s="70"/>
      <c r="L132" s="70"/>
    </row>
    <row r="133" spans="1:12" x14ac:dyDescent="0.25">
      <c r="A133" s="195"/>
      <c r="B133" s="20"/>
      <c r="C133" s="315" t="s">
        <v>343</v>
      </c>
      <c r="D133" s="316"/>
      <c r="E133" s="244"/>
      <c r="F133" s="52"/>
      <c r="G133" s="70"/>
      <c r="H133" s="70"/>
      <c r="I133" s="70"/>
      <c r="J133" s="70"/>
      <c r="K133" s="70"/>
      <c r="L133" s="70"/>
    </row>
    <row r="134" spans="1:12" x14ac:dyDescent="0.25">
      <c r="A134" s="195"/>
      <c r="B134" s="163" t="s">
        <v>19</v>
      </c>
      <c r="C134" s="6" t="s">
        <v>14</v>
      </c>
      <c r="D134" s="87"/>
      <c r="E134" s="94"/>
      <c r="F134" s="30"/>
      <c r="G134" s="70"/>
      <c r="H134" s="70"/>
      <c r="I134" s="70"/>
      <c r="J134" s="70"/>
      <c r="K134" s="70"/>
      <c r="L134" s="70"/>
    </row>
    <row r="135" spans="1:12" x14ac:dyDescent="0.25">
      <c r="A135" s="195"/>
      <c r="C135" s="6" t="s">
        <v>15</v>
      </c>
      <c r="D135" s="87"/>
      <c r="E135" s="94"/>
      <c r="F135" s="30"/>
      <c r="G135" s="70"/>
      <c r="H135" s="70"/>
      <c r="I135" s="70"/>
      <c r="J135" s="70"/>
      <c r="K135" s="70"/>
      <c r="L135" s="70"/>
    </row>
    <row r="136" spans="1:12" x14ac:dyDescent="0.25">
      <c r="A136" s="195"/>
      <c r="C136" s="69" t="s">
        <v>141</v>
      </c>
      <c r="D136" s="87"/>
      <c r="E136" s="94"/>
      <c r="F136" s="30"/>
      <c r="H136" s="21"/>
      <c r="I136" s="21"/>
      <c r="J136" s="21"/>
      <c r="K136" s="21"/>
      <c r="L136" s="21"/>
    </row>
    <row r="137" spans="1:12" ht="15.6" x14ac:dyDescent="0.3">
      <c r="A137" s="195"/>
      <c r="C137" s="6" t="s">
        <v>16</v>
      </c>
      <c r="D137" s="87"/>
      <c r="E137" s="94"/>
      <c r="F137" s="58"/>
      <c r="G137" s="17"/>
      <c r="H137" s="17"/>
      <c r="I137" s="17"/>
      <c r="J137" s="51"/>
    </row>
    <row r="138" spans="1:12" ht="15.6" x14ac:dyDescent="0.3">
      <c r="A138" s="195"/>
      <c r="B138" s="20"/>
      <c r="C138" s="130" t="s">
        <v>100</v>
      </c>
      <c r="D138" s="9" t="s">
        <v>28</v>
      </c>
      <c r="E138" s="23">
        <f>IF(AND(F166=TRUE,C186=0),((ROUND(D134,2)+ROUND(D135,2))/2)*((ROUND(D136,2)+(4*ROUND(D137,2)))/5)*0.83,0)</f>
        <v>0</v>
      </c>
      <c r="F138" s="76"/>
      <c r="G138" s="17"/>
      <c r="H138" s="17"/>
      <c r="I138" s="17"/>
      <c r="J138" s="51"/>
    </row>
    <row r="139" spans="1:12" x14ac:dyDescent="0.25">
      <c r="A139" s="195"/>
      <c r="B139" s="20"/>
      <c r="C139" s="102"/>
      <c r="D139" s="55"/>
      <c r="E139" s="56"/>
      <c r="F139" s="52"/>
      <c r="G139" s="70"/>
      <c r="H139" s="70"/>
      <c r="I139" s="70"/>
      <c r="J139" s="70"/>
      <c r="K139" s="70"/>
      <c r="L139" s="70"/>
    </row>
    <row r="140" spans="1:12" hidden="1" x14ac:dyDescent="0.25">
      <c r="A140" s="195"/>
      <c r="B140" s="22" t="s">
        <v>158</v>
      </c>
      <c r="D140" s="96"/>
      <c r="E140" s="97"/>
      <c r="F140" s="31"/>
      <c r="G140" s="2"/>
      <c r="H140" s="2"/>
      <c r="I140" s="2"/>
      <c r="J140" s="2"/>
      <c r="K140" s="2"/>
      <c r="L140" s="2"/>
    </row>
    <row r="141" spans="1:12" hidden="1" x14ac:dyDescent="0.25">
      <c r="A141" s="195"/>
      <c r="B141" s="2" t="s">
        <v>22</v>
      </c>
      <c r="C141" s="6" t="s">
        <v>23</v>
      </c>
      <c r="D141" s="87"/>
      <c r="E141" s="94"/>
      <c r="F141" s="30"/>
      <c r="G141" s="170"/>
      <c r="H141" s="170"/>
      <c r="I141" s="24"/>
      <c r="J141" s="24"/>
      <c r="K141" s="24"/>
      <c r="L141" s="24"/>
    </row>
    <row r="142" spans="1:12" ht="12" hidden="1" customHeight="1" x14ac:dyDescent="0.25">
      <c r="A142" s="195"/>
      <c r="C142" s="6" t="s">
        <v>24</v>
      </c>
      <c r="D142" s="87"/>
      <c r="E142" s="94"/>
      <c r="G142" s="24"/>
      <c r="H142" s="24"/>
      <c r="I142" s="24"/>
    </row>
    <row r="143" spans="1:12" hidden="1" x14ac:dyDescent="0.25">
      <c r="A143" s="195"/>
      <c r="B143" s="15" t="s">
        <v>207</v>
      </c>
      <c r="C143" s="6" t="s">
        <v>25</v>
      </c>
      <c r="D143" s="87"/>
      <c r="E143" s="94"/>
      <c r="G143" s="100"/>
      <c r="H143" s="100"/>
      <c r="I143" s="24"/>
    </row>
    <row r="144" spans="1:12" hidden="1" x14ac:dyDescent="0.25">
      <c r="A144" s="195"/>
      <c r="C144" s="6" t="s">
        <v>26</v>
      </c>
      <c r="D144" s="87"/>
      <c r="E144" s="94"/>
      <c r="G144" s="100"/>
      <c r="H144" s="100"/>
      <c r="I144" s="24"/>
    </row>
    <row r="145" spans="1:15" hidden="1" x14ac:dyDescent="0.25">
      <c r="A145" s="195"/>
      <c r="D145" s="25"/>
      <c r="G145" s="24"/>
      <c r="H145" s="24"/>
      <c r="I145" s="24"/>
    </row>
    <row r="146" spans="1:15" ht="15.6" x14ac:dyDescent="0.3">
      <c r="A146" s="195"/>
      <c r="B146" s="203" t="s">
        <v>31</v>
      </c>
      <c r="C146" s="204"/>
      <c r="D146" s="195"/>
      <c r="E146" s="204"/>
      <c r="F146" s="74"/>
      <c r="G146" s="27"/>
      <c r="H146" s="27"/>
      <c r="I146" s="27"/>
    </row>
    <row r="147" spans="1:15" ht="100.8" customHeight="1" x14ac:dyDescent="0.25">
      <c r="B147" s="337" t="s">
        <v>170</v>
      </c>
      <c r="C147" s="337"/>
      <c r="D147" s="336" t="s">
        <v>353</v>
      </c>
      <c r="E147" s="336"/>
      <c r="F147" s="33"/>
      <c r="G147" s="122"/>
      <c r="H147" s="122"/>
      <c r="I147" s="122"/>
      <c r="J147" s="115"/>
      <c r="K147" s="115"/>
      <c r="L147" s="41"/>
    </row>
    <row r="148" spans="1:15" x14ac:dyDescent="0.25">
      <c r="D148" s="190">
        <v>2025</v>
      </c>
      <c r="E148" s="190">
        <v>2025</v>
      </c>
      <c r="H148" s="298" t="str">
        <f>IF(D102&gt;G102,"Check Foot Offset. If over 7.5% then it will be added to LL for the calculation of HSA on your certificate","")</f>
        <v/>
      </c>
      <c r="I148" s="298"/>
      <c r="J148" s="298"/>
      <c r="K148" s="298"/>
      <c r="L148" s="41"/>
    </row>
    <row r="149" spans="1:15" x14ac:dyDescent="0.25">
      <c r="B149" s="34"/>
      <c r="C149" s="35"/>
      <c r="D149" s="107" t="s">
        <v>313</v>
      </c>
      <c r="E149" s="107" t="s">
        <v>314</v>
      </c>
      <c r="F149" s="33"/>
      <c r="H149" s="298"/>
      <c r="I149" s="298"/>
      <c r="J149" s="298"/>
      <c r="K149" s="298"/>
      <c r="O149"/>
    </row>
    <row r="150" spans="1:15" ht="13.05" customHeight="1" x14ac:dyDescent="0.25">
      <c r="B150" s="2" t="s">
        <v>156</v>
      </c>
      <c r="D150" s="338">
        <v>105</v>
      </c>
      <c r="E150" s="338">
        <v>92</v>
      </c>
      <c r="F150" s="15" t="s">
        <v>42</v>
      </c>
      <c r="H150" s="311"/>
      <c r="I150" s="311"/>
      <c r="O150"/>
    </row>
    <row r="151" spans="1:15" x14ac:dyDescent="0.25">
      <c r="B151" s="2" t="s">
        <v>157</v>
      </c>
      <c r="D151" s="338">
        <v>105</v>
      </c>
      <c r="E151" s="338">
        <v>92</v>
      </c>
      <c r="F151" s="15" t="s">
        <v>42</v>
      </c>
      <c r="H151" s="311"/>
      <c r="I151" s="311"/>
      <c r="O151"/>
    </row>
    <row r="152" spans="1:15" x14ac:dyDescent="0.25">
      <c r="B152" s="2" t="s">
        <v>39</v>
      </c>
      <c r="D152" s="338">
        <v>155</v>
      </c>
      <c r="E152" s="338">
        <v>135</v>
      </c>
      <c r="F152" s="15" t="s">
        <v>42</v>
      </c>
      <c r="H152" s="311"/>
      <c r="I152" s="311"/>
      <c r="O152"/>
    </row>
    <row r="153" spans="1:15" x14ac:dyDescent="0.25">
      <c r="E153" s="36"/>
      <c r="F153" s="36"/>
      <c r="H153" s="161"/>
      <c r="I153" s="52"/>
    </row>
    <row r="154" spans="1:15" x14ac:dyDescent="0.25">
      <c r="B154" s="3" t="s">
        <v>38</v>
      </c>
      <c r="C154" s="11"/>
      <c r="D154" s="12" t="s">
        <v>44</v>
      </c>
      <c r="E154" s="11"/>
      <c r="F154" s="4"/>
      <c r="H154" s="161"/>
      <c r="I154" s="52"/>
    </row>
    <row r="155" spans="1:15" x14ac:dyDescent="0.25">
      <c r="B155" s="5" t="s">
        <v>40</v>
      </c>
      <c r="D155" s="13">
        <f>D29</f>
        <v>0</v>
      </c>
      <c r="E155" t="s">
        <v>43</v>
      </c>
      <c r="F155" s="14"/>
      <c r="H155" s="125"/>
      <c r="I155" s="125"/>
    </row>
    <row r="156" spans="1:15" x14ac:dyDescent="0.25">
      <c r="B156" s="5" t="s">
        <v>34</v>
      </c>
      <c r="D156" s="339">
        <f>IF(C253&lt;3,(IF(D155&gt;11.99,IF(D155&gt;17.99,D152,D151),D150)),(IF(D155&gt;11.99,IF(D155&gt;17.99,E152,E151),E150)))</f>
        <v>105</v>
      </c>
      <c r="F156" s="14"/>
      <c r="H156" s="125"/>
      <c r="I156" s="125"/>
    </row>
    <row r="157" spans="1:15" x14ac:dyDescent="0.25">
      <c r="B157" s="5" t="s">
        <v>35</v>
      </c>
      <c r="D157" s="339">
        <f>D155*D156</f>
        <v>0</v>
      </c>
      <c r="F157" s="6"/>
      <c r="H157" s="115"/>
      <c r="I157" s="52"/>
    </row>
    <row r="158" spans="1:15" x14ac:dyDescent="0.25">
      <c r="B158" s="5" t="s">
        <v>36</v>
      </c>
      <c r="D158" s="339">
        <f>IF(D169=FALSE,0,D157)</f>
        <v>0</v>
      </c>
      <c r="F158" s="6"/>
      <c r="H158" s="146"/>
    </row>
    <row r="159" spans="1:15" x14ac:dyDescent="0.25">
      <c r="B159" s="7" t="s">
        <v>37</v>
      </c>
      <c r="C159" s="10"/>
      <c r="D159" s="340">
        <f>SUM(D157:D158)</f>
        <v>0</v>
      </c>
      <c r="E159" s="341" t="s">
        <v>354</v>
      </c>
      <c r="F159" s="8"/>
      <c r="H159" s="122"/>
      <c r="I159" s="122"/>
    </row>
    <row r="160" spans="1:15" x14ac:dyDescent="0.25">
      <c r="H160" s="52"/>
      <c r="I160" s="52"/>
    </row>
    <row r="161" spans="2:15" x14ac:dyDescent="0.25">
      <c r="H161" s="52"/>
      <c r="I161" s="52"/>
    </row>
    <row r="162" spans="2:15" x14ac:dyDescent="0.25">
      <c r="B162" s="41" t="s">
        <v>52</v>
      </c>
      <c r="H162" s="122"/>
      <c r="I162" s="122"/>
    </row>
    <row r="163" spans="2:15" s="187" customFormat="1" x14ac:dyDescent="0.25">
      <c r="B163" s="187" t="s">
        <v>301</v>
      </c>
      <c r="H163" s="118"/>
      <c r="I163" s="118"/>
      <c r="M163" s="188"/>
      <c r="N163" s="188"/>
      <c r="O163" s="188"/>
    </row>
    <row r="164" spans="2:15" s="1" customFormat="1" hidden="1" x14ac:dyDescent="0.25">
      <c r="B164" s="228"/>
      <c r="C164" s="218"/>
      <c r="D164" s="218" t="s">
        <v>49</v>
      </c>
      <c r="E164" s="218"/>
      <c r="F164" s="218" t="b">
        <f>AND(D96&gt;0,D97&gt;0,D98&gt;0,D99&gt;0,D100&gt;0)</f>
        <v>0</v>
      </c>
      <c r="G164" s="52"/>
      <c r="H164" s="52"/>
      <c r="I164" s="52"/>
      <c r="J164"/>
      <c r="K164"/>
      <c r="L164"/>
    </row>
    <row r="165" spans="2:15" s="1" customFormat="1" hidden="1" x14ac:dyDescent="0.25">
      <c r="B165" s="228"/>
      <c r="C165" s="218"/>
      <c r="D165" s="218" t="s">
        <v>50</v>
      </c>
      <c r="E165" s="218"/>
      <c r="F165" s="218" t="b">
        <f>AND(D127&gt;0,D128&gt;0,D129&gt;0,D130&gt;0)</f>
        <v>0</v>
      </c>
      <c r="G165" s="52"/>
      <c r="H165" s="52"/>
      <c r="I165" s="52"/>
      <c r="J165"/>
      <c r="K165"/>
      <c r="L165"/>
    </row>
    <row r="166" spans="2:15" s="1" customFormat="1" hidden="1" x14ac:dyDescent="0.25">
      <c r="B166" s="228"/>
      <c r="C166" s="218"/>
      <c r="D166" s="218" t="s">
        <v>51</v>
      </c>
      <c r="E166" s="218"/>
      <c r="F166" s="218" t="b">
        <f>AND(D134&gt;0,D135&gt;0,D136&gt;0,D137&gt;0)</f>
        <v>0</v>
      </c>
      <c r="G166" s="172"/>
      <c r="H166" s="172"/>
      <c r="I166" s="172"/>
      <c r="J166" s="172"/>
      <c r="K166" s="172"/>
      <c r="L166" s="172"/>
    </row>
    <row r="167" spans="2:15" s="1" customFormat="1" ht="15.6" hidden="1" x14ac:dyDescent="0.3">
      <c r="B167" s="228"/>
      <c r="C167" s="218"/>
      <c r="D167" s="218" t="s">
        <v>169</v>
      </c>
      <c r="E167" s="218"/>
      <c r="F167" s="218" t="b">
        <f>AND(D110&gt;0,D111&gt;0,D112&gt;0,D113&gt;0,D114&gt;0)</f>
        <v>0</v>
      </c>
      <c r="G167" s="17"/>
      <c r="H167" s="129"/>
      <c r="I167" s="129"/>
      <c r="J167" s="51"/>
      <c r="K167"/>
      <c r="L167"/>
    </row>
    <row r="168" spans="2:15" s="1" customFormat="1" hidden="1" x14ac:dyDescent="0.25">
      <c r="B168" s="228"/>
      <c r="C168" s="218"/>
      <c r="D168" s="218"/>
      <c r="E168" s="218"/>
      <c r="F168" s="218"/>
      <c r="G168"/>
      <c r="H168" s="118"/>
      <c r="I168" s="118"/>
      <c r="J168" s="118"/>
      <c r="K168"/>
      <c r="L168"/>
    </row>
    <row r="169" spans="2:15" s="1" customFormat="1" hidden="1" x14ac:dyDescent="0.25">
      <c r="B169" s="228"/>
      <c r="C169" s="229" t="s">
        <v>45</v>
      </c>
      <c r="D169" s="230" t="b">
        <v>0</v>
      </c>
      <c r="E169" s="218"/>
      <c r="F169" s="218"/>
      <c r="G169"/>
      <c r="H169" s="118"/>
      <c r="I169" s="118"/>
      <c r="J169" s="118"/>
      <c r="K169"/>
      <c r="L169"/>
    </row>
    <row r="170" spans="2:15" s="1" customFormat="1" ht="15.6" hidden="1" x14ac:dyDescent="0.3">
      <c r="B170" s="228"/>
      <c r="C170" s="218" t="s">
        <v>46</v>
      </c>
      <c r="D170" s="218" t="b">
        <v>0</v>
      </c>
      <c r="E170" s="218"/>
      <c r="F170" s="218"/>
      <c r="G170" s="17"/>
      <c r="H170" s="129"/>
      <c r="I170" s="129"/>
      <c r="J170" s="51"/>
      <c r="K170"/>
      <c r="L170"/>
    </row>
    <row r="171" spans="2:15" s="1" customFormat="1" ht="15.6" hidden="1" x14ac:dyDescent="0.3">
      <c r="B171" s="228"/>
      <c r="C171" s="218" t="s">
        <v>268</v>
      </c>
      <c r="D171" s="218" t="b">
        <v>0</v>
      </c>
      <c r="E171" s="218"/>
      <c r="F171" s="218"/>
      <c r="G171" s="17"/>
      <c r="H171" s="17"/>
      <c r="I171" s="17"/>
      <c r="J171" s="51"/>
      <c r="K171"/>
      <c r="L171"/>
    </row>
    <row r="172" spans="2:15" s="1" customFormat="1" hidden="1" x14ac:dyDescent="0.25">
      <c r="B172" s="228"/>
      <c r="C172" s="218" t="s">
        <v>32</v>
      </c>
      <c r="D172" s="218" t="b">
        <v>0</v>
      </c>
      <c r="E172" s="218"/>
      <c r="F172" s="218"/>
      <c r="G172"/>
      <c r="H172"/>
      <c r="I172"/>
      <c r="J172"/>
      <c r="K172" s="15"/>
      <c r="L172" s="15"/>
    </row>
    <row r="173" spans="2:15" s="1" customFormat="1" hidden="1" x14ac:dyDescent="0.25">
      <c r="B173" s="228"/>
      <c r="C173" s="218"/>
      <c r="D173" s="218"/>
      <c r="E173" s="218"/>
      <c r="F173" s="228" t="s">
        <v>91</v>
      </c>
      <c r="G173"/>
      <c r="H173"/>
      <c r="I173"/>
      <c r="J173"/>
      <c r="K173" s="73"/>
      <c r="L173" s="73"/>
    </row>
    <row r="174" spans="2:15" s="1" customFormat="1" hidden="1" x14ac:dyDescent="0.25">
      <c r="B174" s="228"/>
      <c r="C174" s="218" t="s">
        <v>33</v>
      </c>
      <c r="D174" s="218" t="b">
        <v>0</v>
      </c>
      <c r="E174" s="218"/>
      <c r="F174" s="228" t="s">
        <v>92</v>
      </c>
      <c r="G174"/>
      <c r="H174"/>
      <c r="I174" s="27"/>
      <c r="J174"/>
      <c r="K174"/>
      <c r="L174"/>
    </row>
    <row r="175" spans="2:15" s="1" customFormat="1" hidden="1" x14ac:dyDescent="0.25">
      <c r="B175" s="228"/>
      <c r="C175" s="218" t="s">
        <v>263</v>
      </c>
      <c r="D175" s="218" t="b">
        <v>0</v>
      </c>
      <c r="E175" s="218"/>
      <c r="F175" s="218"/>
      <c r="G175"/>
      <c r="H175"/>
      <c r="I175" s="71"/>
      <c r="J175"/>
      <c r="K175"/>
      <c r="L175"/>
    </row>
    <row r="176" spans="2:15" s="1" customFormat="1" hidden="1" x14ac:dyDescent="0.25">
      <c r="B176" s="228"/>
      <c r="C176" s="218"/>
      <c r="D176" s="218" t="s">
        <v>87</v>
      </c>
      <c r="E176" s="218"/>
      <c r="F176" s="218"/>
      <c r="G176" s="297" t="str">
        <f>IF((D130&lt;(D129*0.75)),"Sym spi SHW less than 75% SFL - too narrow","")</f>
        <v/>
      </c>
      <c r="H176" s="297"/>
      <c r="I176" s="297"/>
      <c r="J176" s="297"/>
      <c r="K176"/>
      <c r="L176"/>
    </row>
    <row r="177" spans="2:12" s="1" customFormat="1" hidden="1" x14ac:dyDescent="0.25">
      <c r="B177" s="228"/>
      <c r="C177" s="218"/>
      <c r="D177" s="218" t="s">
        <v>194</v>
      </c>
      <c r="E177" s="218"/>
      <c r="F177" s="218"/>
      <c r="G177" s="52"/>
      <c r="H177" s="52"/>
      <c r="I177" s="52"/>
      <c r="J177"/>
      <c r="K177"/>
      <c r="L177"/>
    </row>
    <row r="178" spans="2:12" s="1" customFormat="1" hidden="1" x14ac:dyDescent="0.25">
      <c r="B178" s="228"/>
      <c r="C178" s="218"/>
      <c r="D178" s="218" t="s">
        <v>88</v>
      </c>
      <c r="E178" s="218"/>
      <c r="F178" s="218"/>
      <c r="G178" s="307"/>
      <c r="H178" s="307"/>
      <c r="I178" s="307"/>
      <c r="J178"/>
      <c r="K178"/>
      <c r="L178"/>
    </row>
    <row r="179" spans="2:12" s="1" customFormat="1" hidden="1" x14ac:dyDescent="0.25">
      <c r="B179" s="228"/>
      <c r="C179" s="218"/>
      <c r="D179" s="218" t="s">
        <v>195</v>
      </c>
      <c r="E179" s="218"/>
      <c r="F179" s="218"/>
      <c r="G179" s="307"/>
      <c r="H179" s="307"/>
      <c r="I179" s="307"/>
      <c r="J179"/>
      <c r="K179"/>
      <c r="L179"/>
    </row>
    <row r="180" spans="2:12" s="1" customFormat="1" hidden="1" x14ac:dyDescent="0.25">
      <c r="B180" s="228"/>
      <c r="C180" s="218"/>
      <c r="D180" s="218" t="s">
        <v>196</v>
      </c>
      <c r="E180" s="218"/>
      <c r="F180" s="218"/>
      <c r="G180" s="307"/>
      <c r="H180" s="307"/>
      <c r="I180" s="307"/>
      <c r="J180"/>
      <c r="K180"/>
      <c r="L180"/>
    </row>
    <row r="181" spans="2:12" s="1" customFormat="1" hidden="1" x14ac:dyDescent="0.25">
      <c r="B181" s="228"/>
      <c r="C181" s="218"/>
      <c r="D181" s="218" t="s">
        <v>89</v>
      </c>
      <c r="E181" s="218"/>
      <c r="F181" s="218"/>
      <c r="G181" s="307"/>
      <c r="H181" s="307"/>
      <c r="I181" s="307"/>
      <c r="J181"/>
      <c r="K181"/>
      <c r="L181"/>
    </row>
    <row r="182" spans="2:12" s="1" customFormat="1" hidden="1" x14ac:dyDescent="0.25">
      <c r="B182" s="228"/>
      <c r="C182" s="218"/>
      <c r="D182" s="218" t="s">
        <v>90</v>
      </c>
      <c r="E182" s="218"/>
      <c r="F182" s="218"/>
      <c r="G182" s="297" t="str">
        <f>IF((D137&lt;(D136*0.75)),"Asym spi SHW less than 75% SFL - too narrow","")</f>
        <v/>
      </c>
      <c r="H182" s="297"/>
      <c r="I182" s="297"/>
      <c r="J182" s="297"/>
      <c r="K182"/>
      <c r="L182"/>
    </row>
    <row r="183" spans="2:12" s="1" customFormat="1" hidden="1" x14ac:dyDescent="0.25">
      <c r="B183" s="228"/>
      <c r="C183" s="218">
        <v>1</v>
      </c>
      <c r="D183" s="218"/>
      <c r="E183" s="218"/>
      <c r="F183" s="218"/>
      <c r="G183" s="118"/>
      <c r="H183" s="118"/>
      <c r="I183" s="118"/>
      <c r="J183" s="118"/>
      <c r="K183"/>
      <c r="L183"/>
    </row>
    <row r="184" spans="2:12" s="1" customFormat="1" hidden="1" x14ac:dyDescent="0.25">
      <c r="B184" s="228"/>
      <c r="C184" s="218"/>
      <c r="D184" s="218"/>
      <c r="E184" s="218"/>
      <c r="F184" s="218"/>
      <c r="G184" s="31"/>
      <c r="H184" s="31"/>
      <c r="I184" s="31"/>
      <c r="J184"/>
      <c r="K184"/>
      <c r="L184"/>
    </row>
    <row r="185" spans="2:12" s="1" customFormat="1" hidden="1" x14ac:dyDescent="0.25">
      <c r="B185" s="228"/>
      <c r="C185" s="218">
        <f>IF((D129*0.75)&gt;D130,1,0)</f>
        <v>0</v>
      </c>
      <c r="D185" s="218" t="s">
        <v>95</v>
      </c>
      <c r="E185" s="218"/>
      <c r="F185" s="218"/>
      <c r="G185" s="31"/>
      <c r="H185" s="31"/>
      <c r="I185" s="31"/>
      <c r="J185"/>
      <c r="K185"/>
      <c r="L185"/>
    </row>
    <row r="186" spans="2:12" s="1" customFormat="1" hidden="1" x14ac:dyDescent="0.25">
      <c r="B186" s="228"/>
      <c r="C186" s="218">
        <f>IF((D136*0.75)&gt;D137,1,0)</f>
        <v>0</v>
      </c>
      <c r="D186" s="218" t="s">
        <v>96</v>
      </c>
      <c r="E186" s="218"/>
      <c r="F186" s="218"/>
      <c r="G186"/>
      <c r="H186"/>
      <c r="I186"/>
      <c r="J186" s="32"/>
      <c r="K186"/>
      <c r="L186"/>
    </row>
    <row r="187" spans="2:12" s="1" customFormat="1" hidden="1" x14ac:dyDescent="0.25">
      <c r="B187" s="228"/>
      <c r="C187" s="218"/>
      <c r="D187" s="218"/>
      <c r="E187" s="218"/>
      <c r="F187" s="218"/>
      <c r="G187"/>
      <c r="H187"/>
      <c r="I187"/>
      <c r="J187"/>
      <c r="K187"/>
      <c r="L187"/>
    </row>
    <row r="188" spans="2:12" s="1" customFormat="1" hidden="1" x14ac:dyDescent="0.25">
      <c r="B188" s="228"/>
      <c r="C188" s="218"/>
      <c r="D188" s="238" t="s">
        <v>337</v>
      </c>
      <c r="E188" s="218"/>
      <c r="F188" s="218"/>
      <c r="G188"/>
      <c r="H188"/>
      <c r="I188"/>
      <c r="J188"/>
      <c r="K188"/>
      <c r="L188"/>
    </row>
    <row r="189" spans="2:12" s="1" customFormat="1" hidden="1" x14ac:dyDescent="0.25">
      <c r="B189" s="228"/>
      <c r="C189" s="218"/>
      <c r="D189" s="238" t="s">
        <v>338</v>
      </c>
      <c r="E189" s="218"/>
      <c r="F189" s="218"/>
      <c r="G189" s="72"/>
      <c r="H189"/>
      <c r="I189"/>
      <c r="J189" s="64"/>
      <c r="K189" s="64"/>
      <c r="L189" s="64"/>
    </row>
    <row r="190" spans="2:12" s="1" customFormat="1" hidden="1" x14ac:dyDescent="0.25">
      <c r="B190" s="228"/>
      <c r="C190" s="218"/>
      <c r="D190" s="238" t="s">
        <v>339</v>
      </c>
      <c r="E190" s="218"/>
      <c r="F190" s="218"/>
      <c r="G190" s="74"/>
      <c r="H190" s="74"/>
      <c r="I190" s="74"/>
      <c r="J190"/>
      <c r="K190"/>
      <c r="L190"/>
    </row>
    <row r="191" spans="2:12" s="1" customFormat="1" hidden="1" x14ac:dyDescent="0.25">
      <c r="B191" s="228"/>
      <c r="C191" s="218"/>
      <c r="D191" s="218"/>
      <c r="E191" s="218"/>
      <c r="F191" s="218"/>
      <c r="G191" s="33"/>
      <c r="H191" s="33"/>
      <c r="I191" s="80" t="s">
        <v>148</v>
      </c>
      <c r="J191"/>
      <c r="K191"/>
      <c r="L191"/>
    </row>
    <row r="192" spans="2:12" s="1" customFormat="1" hidden="1" x14ac:dyDescent="0.25">
      <c r="B192" s="228"/>
      <c r="C192" s="218">
        <v>1</v>
      </c>
      <c r="D192" s="218" t="s">
        <v>97</v>
      </c>
      <c r="E192" s="218"/>
      <c r="F192" s="218"/>
      <c r="G192"/>
      <c r="H192"/>
      <c r="I192"/>
      <c r="J192"/>
      <c r="K192"/>
      <c r="L192"/>
    </row>
    <row r="193" spans="1:12" s="1" customFormat="1" hidden="1" x14ac:dyDescent="0.25">
      <c r="B193" s="228"/>
      <c r="C193" s="218" t="b">
        <v>0</v>
      </c>
      <c r="D193" s="218" t="s">
        <v>119</v>
      </c>
      <c r="E193" s="218"/>
      <c r="F193" s="218"/>
      <c r="G193" s="33"/>
      <c r="H193"/>
      <c r="I193"/>
      <c r="J193"/>
      <c r="K193"/>
      <c r="L193"/>
    </row>
    <row r="194" spans="1:12" s="1" customFormat="1" hidden="1" x14ac:dyDescent="0.25">
      <c r="B194" s="228"/>
      <c r="C194" s="218" t="b">
        <v>0</v>
      </c>
      <c r="D194" s="218" t="s">
        <v>120</v>
      </c>
      <c r="E194" s="218"/>
      <c r="F194" s="218"/>
      <c r="G194" s="100"/>
      <c r="H194" s="100"/>
      <c r="I194" s="100"/>
      <c r="J194"/>
      <c r="K194"/>
      <c r="L194"/>
    </row>
    <row r="195" spans="1:12" s="1" customFormat="1" hidden="1" x14ac:dyDescent="0.25">
      <c r="B195" s="228"/>
      <c r="C195" s="218" t="b">
        <v>0</v>
      </c>
      <c r="D195" s="218" t="s">
        <v>134</v>
      </c>
      <c r="E195" s="218"/>
      <c r="F195" s="218"/>
      <c r="G195" s="100"/>
      <c r="H195" s="100"/>
      <c r="I195" s="100"/>
      <c r="J195"/>
      <c r="K195"/>
      <c r="L195"/>
    </row>
    <row r="196" spans="1:12" s="1" customFormat="1" hidden="1" x14ac:dyDescent="0.25">
      <c r="B196" s="228"/>
      <c r="C196" s="218" t="b">
        <v>0</v>
      </c>
      <c r="D196" s="218" t="s">
        <v>135</v>
      </c>
      <c r="E196" s="218"/>
      <c r="F196" s="218"/>
      <c r="G196" s="100"/>
      <c r="H196" s="100"/>
      <c r="I196" s="100"/>
      <c r="J196"/>
      <c r="K196"/>
      <c r="L196"/>
    </row>
    <row r="197" spans="1:12" s="1" customFormat="1" hidden="1" x14ac:dyDescent="0.25">
      <c r="B197" s="228">
        <f t="shared" ref="B197:B203" si="0">IF(C197=FALSE,0,1)</f>
        <v>0</v>
      </c>
      <c r="C197" s="218" t="b">
        <v>0</v>
      </c>
      <c r="D197" s="218" t="s">
        <v>106</v>
      </c>
      <c r="E197" s="218"/>
      <c r="F197" s="218"/>
      <c r="G197" s="36"/>
      <c r="H197" s="36"/>
      <c r="I197" s="36"/>
      <c r="J197"/>
      <c r="K197"/>
      <c r="L197"/>
    </row>
    <row r="198" spans="1:12" s="1" customFormat="1" hidden="1" x14ac:dyDescent="0.25">
      <c r="B198" s="228">
        <f t="shared" si="0"/>
        <v>0</v>
      </c>
      <c r="C198" s="218" t="b">
        <v>0</v>
      </c>
      <c r="D198" s="218" t="s">
        <v>105</v>
      </c>
      <c r="E198" s="218"/>
      <c r="F198" s="218"/>
      <c r="G198"/>
      <c r="H198"/>
      <c r="I198"/>
      <c r="J198"/>
      <c r="K198"/>
      <c r="L198"/>
    </row>
    <row r="199" spans="1:12" s="1" customFormat="1" hidden="1" x14ac:dyDescent="0.25">
      <c r="B199" s="228">
        <f t="shared" si="0"/>
        <v>0</v>
      </c>
      <c r="C199" s="218" t="b">
        <v>0</v>
      </c>
      <c r="D199" s="218" t="s">
        <v>104</v>
      </c>
      <c r="E199" s="218"/>
      <c r="F199" s="218"/>
      <c r="G199" s="295"/>
      <c r="H199" s="295"/>
      <c r="I199" s="295"/>
      <c r="J199"/>
      <c r="K199"/>
      <c r="L199"/>
    </row>
    <row r="200" spans="1:12" s="1" customFormat="1" hidden="1" x14ac:dyDescent="0.25">
      <c r="A200" s="40">
        <f>SUM(B197:B200)</f>
        <v>0</v>
      </c>
      <c r="B200" s="228">
        <f t="shared" si="0"/>
        <v>0</v>
      </c>
      <c r="C200" s="218" t="b">
        <v>0</v>
      </c>
      <c r="D200" s="218" t="s">
        <v>108</v>
      </c>
      <c r="E200" s="218"/>
      <c r="F200" s="218"/>
      <c r="G200" s="295"/>
      <c r="H200" s="295"/>
      <c r="I200" s="295"/>
      <c r="J200"/>
      <c r="K200"/>
      <c r="L200"/>
    </row>
    <row r="201" spans="1:12" s="1" customFormat="1" hidden="1" x14ac:dyDescent="0.25">
      <c r="B201" s="228">
        <f t="shared" si="0"/>
        <v>0</v>
      </c>
      <c r="C201" s="218" t="b">
        <v>0</v>
      </c>
      <c r="D201" s="218" t="s">
        <v>109</v>
      </c>
      <c r="E201" s="218"/>
      <c r="F201" s="218"/>
      <c r="G201"/>
      <c r="H201"/>
      <c r="I201"/>
      <c r="J201"/>
      <c r="K201"/>
      <c r="L201"/>
    </row>
    <row r="202" spans="1:12" s="1" customFormat="1" hidden="1" x14ac:dyDescent="0.25">
      <c r="A202" s="40">
        <f>SUM(B201:B202)</f>
        <v>0</v>
      </c>
      <c r="B202" s="228">
        <f t="shared" si="0"/>
        <v>0</v>
      </c>
      <c r="C202" s="218" t="b">
        <v>0</v>
      </c>
      <c r="D202" s="218" t="s">
        <v>117</v>
      </c>
      <c r="E202" s="218"/>
      <c r="F202" s="218"/>
      <c r="G202"/>
      <c r="H202"/>
      <c r="I202"/>
      <c r="J202"/>
      <c r="K202"/>
      <c r="L202"/>
    </row>
    <row r="203" spans="1:12" s="1" customFormat="1" hidden="1" x14ac:dyDescent="0.25">
      <c r="B203" s="228">
        <f t="shared" si="0"/>
        <v>0</v>
      </c>
      <c r="C203" s="218" t="b">
        <v>0</v>
      </c>
      <c r="D203" s="218" t="s">
        <v>107</v>
      </c>
      <c r="E203" s="218"/>
      <c r="F203" s="218"/>
      <c r="G203"/>
      <c r="H203"/>
      <c r="I203"/>
      <c r="J203"/>
      <c r="K203"/>
      <c r="L203"/>
    </row>
    <row r="204" spans="1:12" s="1" customFormat="1" hidden="1" x14ac:dyDescent="0.25">
      <c r="B204" s="231">
        <f>SUM(B198:B203)</f>
        <v>0</v>
      </c>
      <c r="C204" s="218"/>
      <c r="D204" s="218" t="s">
        <v>122</v>
      </c>
      <c r="E204" s="218"/>
      <c r="F204" s="218"/>
      <c r="G204"/>
      <c r="H204"/>
      <c r="I204"/>
      <c r="J204"/>
      <c r="K204"/>
      <c r="L204"/>
    </row>
    <row r="205" spans="1:12" s="1" customFormat="1" hidden="1" x14ac:dyDescent="0.25">
      <c r="B205" s="228"/>
      <c r="C205" s="218"/>
      <c r="D205" s="218"/>
      <c r="E205" s="218"/>
      <c r="F205" s="218"/>
      <c r="G205"/>
      <c r="H205"/>
      <c r="I205"/>
      <c r="J205"/>
      <c r="K205"/>
      <c r="L205"/>
    </row>
    <row r="206" spans="1:12" s="1" customFormat="1" ht="22.8" hidden="1" x14ac:dyDescent="0.25">
      <c r="B206" s="228"/>
      <c r="C206" s="218">
        <v>1</v>
      </c>
      <c r="D206" s="232" t="s">
        <v>87</v>
      </c>
      <c r="E206" s="218"/>
      <c r="F206" s="218"/>
      <c r="G206"/>
      <c r="H206"/>
      <c r="I206"/>
      <c r="J206"/>
      <c r="K206"/>
      <c r="L206"/>
    </row>
    <row r="207" spans="1:12" s="1" customFormat="1" hidden="1" x14ac:dyDescent="0.25">
      <c r="B207" s="228"/>
      <c r="C207" s="218"/>
      <c r="D207" s="233" t="s">
        <v>113</v>
      </c>
      <c r="E207" s="218"/>
      <c r="F207" s="218"/>
      <c r="G207"/>
      <c r="H207"/>
      <c r="I207"/>
      <c r="J207"/>
      <c r="K207"/>
      <c r="L207"/>
    </row>
    <row r="208" spans="1:12" s="1" customFormat="1" hidden="1" x14ac:dyDescent="0.25">
      <c r="B208" s="228"/>
      <c r="C208" s="218"/>
      <c r="D208" s="233" t="s">
        <v>112</v>
      </c>
      <c r="E208" s="218"/>
      <c r="F208" s="218"/>
    </row>
    <row r="209" spans="2:6" s="1" customFormat="1" ht="22.8" hidden="1" x14ac:dyDescent="0.25">
      <c r="B209" s="228"/>
      <c r="C209" s="218"/>
      <c r="D209" s="233" t="s">
        <v>110</v>
      </c>
      <c r="E209" s="218"/>
      <c r="F209" s="218"/>
    </row>
    <row r="210" spans="2:6" s="1" customFormat="1" ht="34.200000000000003" hidden="1" x14ac:dyDescent="0.25">
      <c r="B210" s="228"/>
      <c r="C210" s="218"/>
      <c r="D210" s="233" t="s">
        <v>111</v>
      </c>
      <c r="E210" s="218"/>
      <c r="F210" s="218"/>
    </row>
    <row r="211" spans="2:6" s="1" customFormat="1" ht="22.8" hidden="1" x14ac:dyDescent="0.25">
      <c r="B211" s="228"/>
      <c r="C211" s="218"/>
      <c r="D211" s="233" t="s">
        <v>114</v>
      </c>
      <c r="E211" s="218"/>
      <c r="F211" s="218"/>
    </row>
    <row r="212" spans="2:6" s="1" customFormat="1" ht="34.200000000000003" hidden="1" x14ac:dyDescent="0.25">
      <c r="B212" s="228"/>
      <c r="C212" s="218"/>
      <c r="D212" s="233" t="s">
        <v>115</v>
      </c>
      <c r="E212" s="218"/>
      <c r="F212" s="218"/>
    </row>
    <row r="213" spans="2:6" s="1" customFormat="1" hidden="1" x14ac:dyDescent="0.25">
      <c r="B213" s="228"/>
      <c r="C213" s="218"/>
      <c r="D213" s="233" t="s">
        <v>116</v>
      </c>
      <c r="E213" s="218"/>
      <c r="F213" s="218"/>
    </row>
    <row r="214" spans="2:6" s="1" customFormat="1" hidden="1" x14ac:dyDescent="0.25">
      <c r="B214" s="228"/>
      <c r="C214" s="218"/>
      <c r="D214" s="218"/>
      <c r="E214" s="218"/>
      <c r="F214" s="218"/>
    </row>
    <row r="215" spans="2:6" s="1" customFormat="1" hidden="1" x14ac:dyDescent="0.25">
      <c r="B215" s="228" t="s">
        <v>221</v>
      </c>
      <c r="C215" s="218">
        <v>1</v>
      </c>
      <c r="D215" s="218" t="s">
        <v>87</v>
      </c>
      <c r="E215" s="218"/>
      <c r="F215" s="218"/>
    </row>
    <row r="216" spans="2:6" s="1" customFormat="1" hidden="1" x14ac:dyDescent="0.25">
      <c r="B216" s="228"/>
      <c r="C216" s="218"/>
      <c r="D216" s="218" t="s">
        <v>175</v>
      </c>
      <c r="E216" s="218"/>
      <c r="F216" s="218"/>
    </row>
    <row r="217" spans="2:6" s="1" customFormat="1" hidden="1" x14ac:dyDescent="0.25">
      <c r="B217" s="228"/>
      <c r="C217" s="218"/>
      <c r="D217" s="218" t="s">
        <v>176</v>
      </c>
      <c r="E217" s="218"/>
      <c r="F217" s="218"/>
    </row>
    <row r="218" spans="2:6" s="1" customFormat="1" hidden="1" x14ac:dyDescent="0.25">
      <c r="B218" s="228"/>
      <c r="C218" s="218"/>
      <c r="D218" s="218" t="s">
        <v>177</v>
      </c>
      <c r="E218" s="218"/>
      <c r="F218" s="218"/>
    </row>
    <row r="219" spans="2:6" s="1" customFormat="1" hidden="1" x14ac:dyDescent="0.25">
      <c r="B219" s="228"/>
      <c r="C219" s="218"/>
      <c r="D219" s="218" t="s">
        <v>178</v>
      </c>
      <c r="E219" s="218"/>
      <c r="F219" s="218"/>
    </row>
    <row r="220" spans="2:6" s="1" customFormat="1" hidden="1" x14ac:dyDescent="0.25">
      <c r="B220" s="228"/>
      <c r="C220" s="218"/>
      <c r="D220" s="218" t="s">
        <v>179</v>
      </c>
      <c r="E220" s="218"/>
      <c r="F220" s="218"/>
    </row>
    <row r="221" spans="2:6" s="1" customFormat="1" hidden="1" x14ac:dyDescent="0.25">
      <c r="B221" s="228"/>
      <c r="C221" s="218"/>
      <c r="D221" s="218" t="s">
        <v>180</v>
      </c>
      <c r="E221" s="218"/>
      <c r="F221" s="218"/>
    </row>
    <row r="222" spans="2:6" s="1" customFormat="1" hidden="1" x14ac:dyDescent="0.25">
      <c r="B222" s="228"/>
      <c r="C222" s="218"/>
      <c r="D222" s="218" t="s">
        <v>181</v>
      </c>
      <c r="E222" s="218"/>
      <c r="F222" s="218"/>
    </row>
    <row r="223" spans="2:6" s="1" customFormat="1" hidden="1" x14ac:dyDescent="0.25">
      <c r="B223" s="228"/>
      <c r="C223" s="218"/>
      <c r="D223" s="218" t="s">
        <v>182</v>
      </c>
      <c r="E223" s="218"/>
      <c r="F223" s="218"/>
    </row>
    <row r="224" spans="2:6" s="1" customFormat="1" hidden="1" x14ac:dyDescent="0.25">
      <c r="B224" s="228"/>
      <c r="C224" s="218"/>
      <c r="D224" s="218" t="s">
        <v>183</v>
      </c>
      <c r="E224" s="218"/>
      <c r="F224" s="218"/>
    </row>
    <row r="225" spans="2:6" s="1" customFormat="1" hidden="1" x14ac:dyDescent="0.25">
      <c r="B225" s="228"/>
      <c r="C225" s="218"/>
      <c r="D225" s="218" t="s">
        <v>184</v>
      </c>
      <c r="E225" s="218"/>
      <c r="F225" s="218"/>
    </row>
    <row r="226" spans="2:6" s="1" customFormat="1" hidden="1" x14ac:dyDescent="0.25">
      <c r="B226" s="228"/>
      <c r="C226" s="218"/>
      <c r="D226" s="218" t="s">
        <v>185</v>
      </c>
      <c r="E226" s="218"/>
      <c r="F226" s="218"/>
    </row>
    <row r="227" spans="2:6" s="1" customFormat="1" hidden="1" x14ac:dyDescent="0.25">
      <c r="B227" s="228"/>
      <c r="C227" s="218"/>
      <c r="D227" s="218" t="s">
        <v>186</v>
      </c>
      <c r="E227" s="218"/>
      <c r="F227" s="218"/>
    </row>
    <row r="228" spans="2:6" s="1" customFormat="1" hidden="1" x14ac:dyDescent="0.25">
      <c r="B228" s="228"/>
      <c r="C228" s="218"/>
      <c r="D228" s="218" t="s">
        <v>187</v>
      </c>
      <c r="E228" s="218"/>
      <c r="F228" s="218"/>
    </row>
    <row r="229" spans="2:6" s="1" customFormat="1" hidden="1" x14ac:dyDescent="0.25">
      <c r="B229" s="228"/>
      <c r="C229" s="218"/>
      <c r="D229" s="218" t="s">
        <v>188</v>
      </c>
      <c r="E229" s="218"/>
      <c r="F229" s="218"/>
    </row>
    <row r="230" spans="2:6" s="1" customFormat="1" hidden="1" x14ac:dyDescent="0.25">
      <c r="B230" s="228"/>
      <c r="C230" s="218"/>
      <c r="D230" s="218"/>
      <c r="E230" s="218"/>
      <c r="F230" s="218"/>
    </row>
    <row r="231" spans="2:6" s="1" customFormat="1" hidden="1" x14ac:dyDescent="0.25">
      <c r="B231" s="228" t="s">
        <v>219</v>
      </c>
      <c r="C231" s="218">
        <v>1</v>
      </c>
      <c r="D231" s="218" t="s">
        <v>87</v>
      </c>
      <c r="E231" s="218"/>
      <c r="F231" s="218"/>
    </row>
    <row r="232" spans="2:6" s="1" customFormat="1" hidden="1" x14ac:dyDescent="0.25">
      <c r="B232" s="228" t="s">
        <v>246</v>
      </c>
      <c r="C232" s="218">
        <f>C215+C231</f>
        <v>2</v>
      </c>
      <c r="D232" s="218" t="s">
        <v>199</v>
      </c>
      <c r="E232" s="218"/>
      <c r="F232" s="218"/>
    </row>
    <row r="233" spans="2:6" s="1" customFormat="1" hidden="1" x14ac:dyDescent="0.25">
      <c r="B233" s="228"/>
      <c r="C233" s="218"/>
      <c r="D233" s="218" t="s">
        <v>200</v>
      </c>
      <c r="E233" s="218"/>
      <c r="F233" s="218"/>
    </row>
    <row r="234" spans="2:6" s="1" customFormat="1" hidden="1" x14ac:dyDescent="0.25">
      <c r="B234" s="228"/>
      <c r="C234" s="218"/>
      <c r="D234" s="218"/>
      <c r="E234" s="218"/>
      <c r="F234" s="218"/>
    </row>
    <row r="235" spans="2:6" s="1" customFormat="1" hidden="1" x14ac:dyDescent="0.25">
      <c r="B235" s="218" t="s">
        <v>216</v>
      </c>
      <c r="C235" s="218">
        <v>1</v>
      </c>
      <c r="D235" s="218" t="s">
        <v>275</v>
      </c>
      <c r="E235" s="218"/>
      <c r="F235" s="218"/>
    </row>
    <row r="236" spans="2:6" s="1" customFormat="1" hidden="1" x14ac:dyDescent="0.25">
      <c r="B236" s="218" t="s">
        <v>218</v>
      </c>
      <c r="C236" s="218"/>
      <c r="D236" s="218" t="s">
        <v>193</v>
      </c>
      <c r="E236" s="218"/>
      <c r="F236" s="218"/>
    </row>
    <row r="237" spans="2:6" s="1" customFormat="1" hidden="1" x14ac:dyDescent="0.25">
      <c r="B237" s="218"/>
      <c r="C237" s="218"/>
      <c r="D237" s="218" t="s">
        <v>192</v>
      </c>
      <c r="E237" s="218"/>
      <c r="F237" s="218"/>
    </row>
    <row r="238" spans="2:6" s="1" customFormat="1" hidden="1" x14ac:dyDescent="0.25">
      <c r="B238" s="218"/>
      <c r="C238" s="218"/>
      <c r="D238" s="218"/>
      <c r="E238" s="218"/>
      <c r="F238" s="218"/>
    </row>
    <row r="239" spans="2:6" s="1" customFormat="1" hidden="1" x14ac:dyDescent="0.25">
      <c r="B239" s="218" t="s">
        <v>220</v>
      </c>
      <c r="C239" s="218">
        <v>1</v>
      </c>
      <c r="D239" s="218" t="s">
        <v>87</v>
      </c>
      <c r="E239" s="218"/>
      <c r="F239" s="218"/>
    </row>
    <row r="240" spans="2:6" s="1" customFormat="1" hidden="1" x14ac:dyDescent="0.25">
      <c r="B240" s="218"/>
      <c r="C240" s="218"/>
      <c r="D240" s="218" t="s">
        <v>175</v>
      </c>
      <c r="E240" s="218"/>
      <c r="F240" s="218"/>
    </row>
    <row r="241" spans="2:12" s="1" customFormat="1" hidden="1" x14ac:dyDescent="0.25">
      <c r="B241" s="218"/>
      <c r="C241" s="218"/>
      <c r="D241" s="218" t="s">
        <v>202</v>
      </c>
      <c r="E241" s="218"/>
      <c r="F241" s="218"/>
    </row>
    <row r="242" spans="2:12" s="1" customFormat="1" hidden="1" x14ac:dyDescent="0.25">
      <c r="B242" s="218"/>
      <c r="C242" s="218"/>
      <c r="D242" s="218" t="s">
        <v>203</v>
      </c>
      <c r="E242" s="218"/>
      <c r="F242" s="218"/>
    </row>
    <row r="243" spans="2:12" s="1" customFormat="1" hidden="1" x14ac:dyDescent="0.25">
      <c r="B243" s="218"/>
      <c r="C243" s="218"/>
      <c r="D243" s="218" t="s">
        <v>116</v>
      </c>
      <c r="E243" s="218"/>
      <c r="F243" s="218"/>
    </row>
    <row r="244" spans="2:12" s="1" customFormat="1" hidden="1" x14ac:dyDescent="0.25">
      <c r="B244" s="218"/>
      <c r="C244" s="218"/>
      <c r="D244" s="218"/>
      <c r="E244" s="218"/>
      <c r="F244" s="218"/>
    </row>
    <row r="245" spans="2:12" s="1" customFormat="1" hidden="1" x14ac:dyDescent="0.25">
      <c r="B245" s="218" t="s">
        <v>237</v>
      </c>
      <c r="C245" s="218">
        <v>1</v>
      </c>
      <c r="D245" s="218" t="s">
        <v>87</v>
      </c>
      <c r="E245" s="218"/>
      <c r="F245" s="218"/>
    </row>
    <row r="246" spans="2:12" s="1" customFormat="1" hidden="1" x14ac:dyDescent="0.25">
      <c r="B246" s="218"/>
      <c r="C246" s="218"/>
      <c r="D246" s="218" t="s">
        <v>233</v>
      </c>
      <c r="E246" s="218"/>
      <c r="F246" s="218"/>
    </row>
    <row r="247" spans="2:12" s="1" customFormat="1" hidden="1" x14ac:dyDescent="0.25">
      <c r="B247" s="218"/>
      <c r="C247" s="218"/>
      <c r="D247" s="218" t="s">
        <v>234</v>
      </c>
      <c r="E247" s="218"/>
      <c r="F247" s="218"/>
    </row>
    <row r="248" spans="2:12" s="1" customFormat="1" hidden="1" x14ac:dyDescent="0.25">
      <c r="B248" s="218"/>
      <c r="C248" s="218"/>
      <c r="D248" s="218" t="s">
        <v>235</v>
      </c>
      <c r="E248" s="218"/>
      <c r="F248" s="218"/>
    </row>
    <row r="249" spans="2:12" s="1" customFormat="1" hidden="1" x14ac:dyDescent="0.25">
      <c r="B249" s="218"/>
      <c r="C249" s="218"/>
      <c r="D249" s="218" t="s">
        <v>236</v>
      </c>
      <c r="E249" s="218"/>
      <c r="F249" s="218"/>
    </row>
    <row r="250" spans="2:12" s="1" customFormat="1" hidden="1" x14ac:dyDescent="0.25">
      <c r="B250" s="218" t="s">
        <v>217</v>
      </c>
      <c r="C250" s="218">
        <v>1</v>
      </c>
      <c r="D250" s="218"/>
      <c r="E250" s="218"/>
      <c r="F250" s="218"/>
    </row>
    <row r="251" spans="2:12" s="1" customFormat="1" ht="26.4" hidden="1" x14ac:dyDescent="0.25">
      <c r="B251" s="234" t="s">
        <v>270</v>
      </c>
      <c r="C251" s="218">
        <v>1</v>
      </c>
      <c r="D251" s="218" t="s">
        <v>271</v>
      </c>
      <c r="E251" s="218"/>
      <c r="F251" s="218"/>
    </row>
    <row r="252" spans="2:12" s="1" customFormat="1" hidden="1" x14ac:dyDescent="0.25">
      <c r="B252" s="228"/>
      <c r="C252" s="218"/>
      <c r="D252" s="218"/>
      <c r="E252" s="218"/>
      <c r="F252" s="218"/>
    </row>
    <row r="253" spans="2:12" hidden="1" x14ac:dyDescent="0.25">
      <c r="B253" s="218" t="s">
        <v>297</v>
      </c>
      <c r="C253" s="218">
        <v>1</v>
      </c>
      <c r="D253" s="235"/>
      <c r="E253" s="235"/>
      <c r="F253" s="235"/>
      <c r="G253" s="1"/>
      <c r="H253" s="1"/>
      <c r="I253" s="1"/>
      <c r="J253" s="1"/>
      <c r="K253" s="1"/>
      <c r="L253" s="1"/>
    </row>
    <row r="254" spans="2:12" hidden="1" x14ac:dyDescent="0.25">
      <c r="B254" s="236"/>
      <c r="C254" s="235"/>
      <c r="D254" s="235"/>
      <c r="E254" s="235"/>
      <c r="F254" s="235"/>
      <c r="G254" s="1"/>
      <c r="H254" s="1"/>
      <c r="I254" s="1"/>
      <c r="J254" s="1"/>
      <c r="K254" s="1"/>
      <c r="L254" s="1"/>
    </row>
    <row r="255" spans="2:12" hidden="1" x14ac:dyDescent="0.25">
      <c r="B255" s="218" t="s">
        <v>322</v>
      </c>
      <c r="C255" s="218">
        <v>1</v>
      </c>
      <c r="D255" s="218" t="s">
        <v>87</v>
      </c>
      <c r="E255" s="235"/>
      <c r="F255" s="235"/>
      <c r="G255" s="1"/>
      <c r="H255" s="1"/>
      <c r="I255" s="1"/>
      <c r="J255" s="1"/>
      <c r="K255" s="1"/>
      <c r="L255" s="1"/>
    </row>
    <row r="256" spans="2:12" hidden="1" x14ac:dyDescent="0.25">
      <c r="B256" s="228"/>
      <c r="C256" s="218"/>
      <c r="D256" s="218" t="s">
        <v>193</v>
      </c>
      <c r="E256" s="235"/>
      <c r="F256" s="235"/>
      <c r="G256" s="1"/>
      <c r="H256" s="1"/>
      <c r="I256" s="1"/>
      <c r="J256" s="1"/>
      <c r="K256" s="1"/>
      <c r="L256" s="1"/>
    </row>
    <row r="257" spans="2:12" hidden="1" x14ac:dyDescent="0.25">
      <c r="B257" s="228"/>
      <c r="C257" s="218"/>
      <c r="D257" s="218" t="s">
        <v>334</v>
      </c>
      <c r="E257" s="235"/>
      <c r="F257" s="235"/>
      <c r="G257" s="1"/>
      <c r="H257" s="1"/>
      <c r="I257" s="1"/>
      <c r="J257" s="1"/>
      <c r="K257" s="1"/>
      <c r="L257" s="1"/>
    </row>
    <row r="258" spans="2:12" hidden="1" x14ac:dyDescent="0.25">
      <c r="B258" s="228"/>
      <c r="C258" s="218"/>
      <c r="D258" s="218" t="s">
        <v>323</v>
      </c>
      <c r="E258" s="235"/>
      <c r="F258" s="235"/>
      <c r="G258" s="1"/>
      <c r="H258" s="1"/>
      <c r="I258" s="1"/>
      <c r="J258" s="1"/>
      <c r="K258" s="1"/>
      <c r="L258" s="1"/>
    </row>
    <row r="259" spans="2:12" x14ac:dyDescent="0.25">
      <c r="G259" s="1"/>
      <c r="H259" s="1"/>
      <c r="I259" s="1"/>
      <c r="J259" s="1"/>
      <c r="K259" s="1"/>
      <c r="L259" s="1"/>
    </row>
    <row r="260" spans="2:12" x14ac:dyDescent="0.25">
      <c r="G260" s="1"/>
      <c r="H260" s="1"/>
      <c r="I260" s="1"/>
      <c r="J260" s="1"/>
      <c r="K260" s="1"/>
      <c r="L260" s="1"/>
    </row>
    <row r="261" spans="2:12" x14ac:dyDescent="0.25">
      <c r="G261" s="1"/>
      <c r="H261" s="1"/>
      <c r="I261" s="1"/>
      <c r="J261" s="1"/>
      <c r="K261" s="1"/>
      <c r="L261" s="1"/>
    </row>
    <row r="262" spans="2:12" x14ac:dyDescent="0.25">
      <c r="G262" s="1"/>
      <c r="H262" s="1"/>
      <c r="I262" s="1"/>
      <c r="J262" s="1"/>
      <c r="K262" s="1"/>
      <c r="L262" s="1"/>
    </row>
    <row r="263" spans="2:12" x14ac:dyDescent="0.25">
      <c r="G263" s="1"/>
      <c r="H263" s="1"/>
      <c r="I263" s="1"/>
      <c r="J263" s="1"/>
      <c r="K263" s="1"/>
      <c r="L263" s="1"/>
    </row>
    <row r="264" spans="2:12" x14ac:dyDescent="0.25">
      <c r="G264" s="1"/>
      <c r="H264" s="1"/>
      <c r="I264" s="1"/>
      <c r="J264" s="1"/>
      <c r="K264" s="1"/>
      <c r="L264" s="1"/>
    </row>
    <row r="265" spans="2:12" x14ac:dyDescent="0.25">
      <c r="G265" s="1"/>
      <c r="H265" s="1"/>
      <c r="I265" s="1"/>
      <c r="J265" s="1"/>
      <c r="K265" s="1"/>
      <c r="L265" s="1"/>
    </row>
    <row r="266" spans="2:12" x14ac:dyDescent="0.25">
      <c r="G266" s="1"/>
      <c r="H266" s="1"/>
      <c r="I266" s="1"/>
      <c r="J266" s="1"/>
      <c r="K266" s="1"/>
      <c r="L266" s="1"/>
    </row>
    <row r="267" spans="2:12" x14ac:dyDescent="0.25">
      <c r="G267" s="1"/>
      <c r="H267" s="1"/>
      <c r="I267" s="1"/>
      <c r="J267" s="1"/>
      <c r="K267" s="1"/>
      <c r="L267" s="1"/>
    </row>
    <row r="268" spans="2:12" x14ac:dyDescent="0.25">
      <c r="G268" s="1"/>
      <c r="H268" s="1"/>
      <c r="I268" s="1"/>
      <c r="J268" s="1"/>
      <c r="K268" s="1"/>
      <c r="L268" s="1"/>
    </row>
    <row r="269" spans="2:12" x14ac:dyDescent="0.25">
      <c r="G269" s="1"/>
      <c r="H269" s="1"/>
      <c r="I269" s="1"/>
      <c r="J269" s="1"/>
      <c r="K269" s="1"/>
      <c r="L269" s="1"/>
    </row>
    <row r="270" spans="2:12" x14ac:dyDescent="0.25">
      <c r="G270" s="1"/>
      <c r="H270" s="1"/>
      <c r="I270" s="1"/>
      <c r="J270" s="1"/>
      <c r="K270" s="1"/>
      <c r="L270" s="1"/>
    </row>
    <row r="271" spans="2:12" x14ac:dyDescent="0.25">
      <c r="G271" s="1"/>
      <c r="H271" s="1"/>
      <c r="I271" s="1"/>
      <c r="J271" s="1"/>
      <c r="K271" s="1"/>
      <c r="L271" s="1"/>
    </row>
    <row r="272" spans="2:12" x14ac:dyDescent="0.25">
      <c r="G272" s="1"/>
      <c r="H272" s="1"/>
      <c r="I272" s="1"/>
      <c r="J272" s="1"/>
      <c r="K272" s="1"/>
      <c r="L272" s="1"/>
    </row>
    <row r="273" spans="7:12" x14ac:dyDescent="0.25">
      <c r="G273" s="1"/>
      <c r="H273" s="1"/>
      <c r="I273" s="1"/>
      <c r="J273" s="1"/>
      <c r="K273" s="1"/>
      <c r="L273" s="1"/>
    </row>
    <row r="274" spans="7:12" x14ac:dyDescent="0.25">
      <c r="G274" s="1"/>
      <c r="H274" s="1"/>
      <c r="I274" s="1"/>
      <c r="J274" s="1"/>
      <c r="K274" s="1"/>
      <c r="L274" s="1"/>
    </row>
    <row r="275" spans="7:12" x14ac:dyDescent="0.25">
      <c r="G275" s="1"/>
      <c r="H275" s="1"/>
      <c r="I275" s="1"/>
      <c r="J275" s="1"/>
      <c r="K275" s="1"/>
      <c r="L275" s="1"/>
    </row>
    <row r="276" spans="7:12" x14ac:dyDescent="0.25">
      <c r="G276" s="1"/>
      <c r="H276" s="1"/>
      <c r="I276" s="1"/>
      <c r="J276" s="1"/>
      <c r="K276" s="1"/>
      <c r="L276" s="1"/>
    </row>
    <row r="277" spans="7:12" x14ac:dyDescent="0.25">
      <c r="G277" s="1"/>
      <c r="H277" s="1"/>
      <c r="I277" s="1"/>
      <c r="J277" s="1"/>
      <c r="K277" s="1"/>
      <c r="L277" s="1"/>
    </row>
    <row r="278" spans="7:12" x14ac:dyDescent="0.25">
      <c r="G278" s="1"/>
      <c r="H278" s="1"/>
      <c r="I278" s="1"/>
      <c r="J278" s="1"/>
      <c r="K278" s="1"/>
      <c r="L278" s="1"/>
    </row>
    <row r="279" spans="7:12" x14ac:dyDescent="0.25">
      <c r="G279" s="1"/>
      <c r="H279" s="1"/>
      <c r="I279" s="1"/>
      <c r="J279" s="1"/>
      <c r="K279" s="1"/>
      <c r="L279" s="1"/>
    </row>
    <row r="280" spans="7:12" x14ac:dyDescent="0.25">
      <c r="G280" s="1"/>
      <c r="H280" s="1"/>
      <c r="I280" s="1"/>
      <c r="J280" s="1"/>
      <c r="K280" s="1"/>
      <c r="L280" s="1"/>
    </row>
    <row r="281" spans="7:12" x14ac:dyDescent="0.25">
      <c r="G281" s="1"/>
      <c r="H281" s="1"/>
      <c r="I281" s="1"/>
      <c r="J281" s="1"/>
      <c r="K281" s="1"/>
      <c r="L281" s="1"/>
    </row>
    <row r="282" spans="7:12" x14ac:dyDescent="0.25">
      <c r="G282" s="1"/>
      <c r="H282" s="1"/>
      <c r="I282" s="1"/>
      <c r="J282" s="1"/>
      <c r="K282" s="1"/>
      <c r="L282" s="1"/>
    </row>
    <row r="283" spans="7:12" x14ac:dyDescent="0.25">
      <c r="G283" s="1"/>
      <c r="H283" s="1"/>
      <c r="I283" s="1"/>
      <c r="J283" s="1"/>
      <c r="K283" s="1"/>
      <c r="L283" s="1"/>
    </row>
    <row r="284" spans="7:12" x14ac:dyDescent="0.25">
      <c r="G284" s="1"/>
      <c r="H284" s="1"/>
      <c r="I284" s="1"/>
      <c r="J284" s="1"/>
      <c r="K284" s="1"/>
      <c r="L284" s="1"/>
    </row>
    <row r="285" spans="7:12" x14ac:dyDescent="0.25">
      <c r="G285" s="1"/>
      <c r="H285" s="1"/>
      <c r="I285" s="1"/>
      <c r="J285" s="1"/>
      <c r="K285" s="1"/>
      <c r="L285" s="1"/>
    </row>
    <row r="286" spans="7:12" x14ac:dyDescent="0.25">
      <c r="G286" s="1"/>
      <c r="H286" s="1"/>
      <c r="I286" s="1"/>
      <c r="J286" s="1"/>
      <c r="K286" s="1"/>
      <c r="L286" s="1"/>
    </row>
    <row r="287" spans="7:12" x14ac:dyDescent="0.25">
      <c r="G287" s="1"/>
      <c r="H287" s="1"/>
      <c r="I287" s="1"/>
      <c r="J287" s="1"/>
      <c r="K287" s="1"/>
      <c r="L287" s="1"/>
    </row>
    <row r="288" spans="7:12" x14ac:dyDescent="0.25">
      <c r="G288" s="1"/>
      <c r="H288" s="1"/>
      <c r="I288" s="1"/>
      <c r="J288" s="1"/>
      <c r="K288" s="1"/>
      <c r="L288" s="1"/>
    </row>
    <row r="289" spans="7:12" x14ac:dyDescent="0.25">
      <c r="G289" s="1"/>
      <c r="H289" s="1"/>
      <c r="I289" s="1"/>
      <c r="J289" s="1"/>
      <c r="K289" s="1"/>
      <c r="L289" s="1"/>
    </row>
    <row r="290" spans="7:12" x14ac:dyDescent="0.25">
      <c r="G290" s="1"/>
      <c r="H290" s="1"/>
      <c r="I290" s="1"/>
      <c r="J290" s="1"/>
      <c r="K290" s="1"/>
      <c r="L290" s="1"/>
    </row>
    <row r="291" spans="7:12" x14ac:dyDescent="0.25">
      <c r="G291" s="1"/>
      <c r="H291" s="1"/>
      <c r="I291" s="1"/>
      <c r="J291" s="1"/>
      <c r="K291" s="1"/>
      <c r="L291" s="1"/>
    </row>
    <row r="292" spans="7:12" x14ac:dyDescent="0.25">
      <c r="G292" s="1"/>
      <c r="H292" s="1"/>
      <c r="I292" s="1"/>
      <c r="J292" s="1"/>
      <c r="K292" s="1"/>
      <c r="L292" s="1"/>
    </row>
    <row r="293" spans="7:12" x14ac:dyDescent="0.25">
      <c r="G293" s="1"/>
      <c r="H293" s="1"/>
      <c r="I293" s="1"/>
      <c r="J293" s="1"/>
      <c r="K293" s="1"/>
      <c r="L293" s="1"/>
    </row>
    <row r="294" spans="7:12" x14ac:dyDescent="0.25">
      <c r="G294" s="1"/>
      <c r="H294" s="1"/>
      <c r="I294" s="1"/>
      <c r="J294" s="1"/>
      <c r="K294" s="1"/>
      <c r="L294" s="1"/>
    </row>
    <row r="295" spans="7:12" x14ac:dyDescent="0.25">
      <c r="G295" s="1"/>
      <c r="H295" s="1"/>
      <c r="I295" s="1"/>
      <c r="J295" s="1"/>
      <c r="K295" s="1"/>
      <c r="L295" s="1"/>
    </row>
    <row r="296" spans="7:12" x14ac:dyDescent="0.25">
      <c r="G296" s="1"/>
      <c r="H296" s="1"/>
      <c r="I296" s="1"/>
      <c r="J296" s="1"/>
      <c r="K296" s="1"/>
      <c r="L296" s="1"/>
    </row>
  </sheetData>
  <sheetProtection algorithmName="SHA-512" hashValue="pC3IWM4ZcEx2+aqzRqLSjIxNKiaX5eLSZ3u2e1Uy/mpuAoFdyALfVLV9I3u31t3F6y3lSvzEkAs1bDnJgJJIcg==" saltValue="IiT7+vnQxTZOVILWFKOAgg==" spinCount="100000" sheet="1" selectLockedCells="1"/>
  <mergeCells count="93">
    <mergeCell ref="B73:C73"/>
    <mergeCell ref="B57:F57"/>
    <mergeCell ref="D67:E67"/>
    <mergeCell ref="G29:L29"/>
    <mergeCell ref="G32:L32"/>
    <mergeCell ref="G33:L33"/>
    <mergeCell ref="G40:L40"/>
    <mergeCell ref="G41:L41"/>
    <mergeCell ref="G42:L42"/>
    <mergeCell ref="G43:L43"/>
    <mergeCell ref="G34:L34"/>
    <mergeCell ref="B29:C29"/>
    <mergeCell ref="B31:E31"/>
    <mergeCell ref="B32:E32"/>
    <mergeCell ref="D41:E41"/>
    <mergeCell ref="B46:B47"/>
    <mergeCell ref="G178:I181"/>
    <mergeCell ref="B74:C74"/>
    <mergeCell ref="B79:C79"/>
    <mergeCell ref="B78:C78"/>
    <mergeCell ref="B76:C76"/>
    <mergeCell ref="B75:C75"/>
    <mergeCell ref="H150:I152"/>
    <mergeCell ref="C95:G95"/>
    <mergeCell ref="B91:C91"/>
    <mergeCell ref="F91:J91"/>
    <mergeCell ref="C83:D83"/>
    <mergeCell ref="C93:D93"/>
    <mergeCell ref="C107:D107"/>
    <mergeCell ref="C126:D126"/>
    <mergeCell ref="C133:D133"/>
    <mergeCell ref="D147:E147"/>
    <mergeCell ref="A1:B2"/>
    <mergeCell ref="D5:F5"/>
    <mergeCell ref="G200:I200"/>
    <mergeCell ref="G199:I199"/>
    <mergeCell ref="B121:D121"/>
    <mergeCell ref="B122:D122"/>
    <mergeCell ref="B147:C147"/>
    <mergeCell ref="G182:J182"/>
    <mergeCell ref="G176:J176"/>
    <mergeCell ref="H148:K149"/>
    <mergeCell ref="B124:E124"/>
    <mergeCell ref="C9:H9"/>
    <mergeCell ref="I8:J8"/>
    <mergeCell ref="D14:F14"/>
    <mergeCell ref="D15:F15"/>
    <mergeCell ref="J4:L4"/>
    <mergeCell ref="H1:H2"/>
    <mergeCell ref="G44:L44"/>
    <mergeCell ref="G45:L45"/>
    <mergeCell ref="G46:L46"/>
    <mergeCell ref="G47:L47"/>
    <mergeCell ref="G30:L30"/>
    <mergeCell ref="G31:L31"/>
    <mergeCell ref="G35:L35"/>
    <mergeCell ref="G36:L36"/>
    <mergeCell ref="G37:L37"/>
    <mergeCell ref="G38:L38"/>
    <mergeCell ref="G39:L39"/>
    <mergeCell ref="C1:G2"/>
    <mergeCell ref="D19:F19"/>
    <mergeCell ref="D20:F20"/>
    <mergeCell ref="D18:F18"/>
    <mergeCell ref="B26:E26"/>
    <mergeCell ref="B27:C27"/>
    <mergeCell ref="J7:L7"/>
    <mergeCell ref="H16:J16"/>
    <mergeCell ref="C23:H23"/>
    <mergeCell ref="D17:F17"/>
    <mergeCell ref="H14:K14"/>
    <mergeCell ref="C21:F22"/>
    <mergeCell ref="G26:M26"/>
    <mergeCell ref="E10:H10"/>
    <mergeCell ref="C11:H12"/>
    <mergeCell ref="C10:D10"/>
    <mergeCell ref="E16:F16"/>
    <mergeCell ref="B70:D71"/>
    <mergeCell ref="B55:F55"/>
    <mergeCell ref="B54:C54"/>
    <mergeCell ref="B67:C67"/>
    <mergeCell ref="E71:G71"/>
    <mergeCell ref="B69:C69"/>
    <mergeCell ref="B50:C50"/>
    <mergeCell ref="B51:C51"/>
    <mergeCell ref="B49:C49"/>
    <mergeCell ref="G53:L53"/>
    <mergeCell ref="G48:L48"/>
    <mergeCell ref="G49:L49"/>
    <mergeCell ref="G50:L50"/>
    <mergeCell ref="G51:L51"/>
    <mergeCell ref="G52:L52"/>
    <mergeCell ref="B52:C52"/>
  </mergeCells>
  <phoneticPr fontId="3" type="noConversion"/>
  <conditionalFormatting sqref="E101 E131 E138">
    <cfRule type="cellIs" dxfId="1" priority="4" stopIfTrue="1" operator="equal">
      <formula>0</formula>
    </cfRule>
  </conditionalFormatting>
  <conditionalFormatting sqref="E115">
    <cfRule type="cellIs" dxfId="0" priority="1" stopIfTrue="1" operator="equal">
      <formula>0</formula>
    </cfRule>
  </conditionalFormatting>
  <dataValidations xWindow="313" yWindow="514" count="5">
    <dataValidation type="decimal" allowBlank="1" showInputMessage="1" showErrorMessage="1" error="Numbers only, do not include letters please. If not applicable, leave blank." sqref="D127:D130 D84:D86 D141:D144 D134:D137" xr:uid="{00000000-0002-0000-0000-000000000000}">
      <formula1>0</formula1>
      <formula2>100000</formula2>
    </dataValidation>
    <dataValidation type="whole" allowBlank="1" showInputMessage="1" showErrorMessage="1" error="Numbers only, do not include letters please. If not applicable, leave blank." sqref="D119 D105 D89" xr:uid="{00000000-0002-0000-0000-000001000000}">
      <formula1>0</formula1>
      <formula2>100</formula2>
    </dataValidation>
    <dataValidation type="decimal" allowBlank="1" showInputMessage="1" showErrorMessage="1" error="Numbers only, do not include letters please. If not applicable, leave blank." sqref="D96:D100 D94 D108:D114" xr:uid="{00000000-0002-0000-0000-000002000000}">
      <formula1>0</formula1>
      <formula2>10000</formula2>
    </dataValidation>
    <dataValidation type="decimal" allowBlank="1" showInputMessage="1" showErrorMessage="1" error="Numbers only, do not include letters please. If not applicable, leave blank." sqref="D76:D77 D39:D40 D73:D74 D60:D66 D43:D54" xr:uid="{00000000-0002-0000-0000-000003000000}">
      <formula1>0</formula1>
      <formula2>1000000</formula2>
    </dataValidation>
    <dataValidation type="decimal" allowBlank="1" showInputMessage="1" showErrorMessage="1" errorTitle="text" error="Do not include letters please. If not applicable, leave blank." sqref="D33:D38 D29:D30" xr:uid="{00000000-0002-0000-0000-000004000000}">
      <formula1>0</formula1>
      <formula2>1000000</formula2>
    </dataValidation>
  </dataValidations>
  <hyperlinks>
    <hyperlink ref="B77:C77" r:id="rId1" display="(see info &amp; drawings)" xr:uid="{00000000-0004-0000-0000-000000000000}"/>
    <hyperlink ref="D5:F5" r:id="rId2" display="IRC Rules &amp; Definitions" xr:uid="{00000000-0004-0000-0000-000001000000}"/>
  </hyperlinks>
  <pageMargins left="0.35433070866141736" right="0.39370078740157483" top="0.19685039370078741" bottom="0.19685039370078741" header="0.51181102362204722" footer="0.51181102362204722"/>
  <pageSetup paperSize="9" scale="93" orientation="portrait" r:id="rId3"/>
  <headerFooter alignWithMargins="0"/>
  <drawing r:id="rId4"/>
  <legacyDrawing r:id="rId5"/>
  <mc:AlternateContent xmlns:mc="http://schemas.openxmlformats.org/markup-compatibility/2006">
    <mc:Choice Requires="x14">
      <controls>
        <mc:AlternateContent xmlns:mc="http://schemas.openxmlformats.org/markup-compatibility/2006">
          <mc:Choice Requires="x14">
            <control shapeId="1026" r:id="rId6" name="Check Box 2">
              <controlPr locked="0" defaultSize="0" autoFill="0" autoLine="0" autoPict="0">
                <anchor moveWithCells="1">
                  <from>
                    <xdr:col>6</xdr:col>
                    <xdr:colOff>45720</xdr:colOff>
                    <xdr:row>7</xdr:row>
                    <xdr:rowOff>213360</xdr:rowOff>
                  </from>
                  <to>
                    <xdr:col>7</xdr:col>
                    <xdr:colOff>419100</xdr:colOff>
                    <xdr:row>8</xdr:row>
                    <xdr:rowOff>213360</xdr:rowOff>
                  </to>
                </anchor>
              </controlPr>
            </control>
          </mc:Choice>
        </mc:AlternateContent>
        <mc:AlternateContent xmlns:mc="http://schemas.openxmlformats.org/markup-compatibility/2006">
          <mc:Choice Requires="x14">
            <control shapeId="1033" r:id="rId7" name="Drop Down 9">
              <controlPr defaultSize="0" autoLine="0" autoPict="0">
                <anchor moveWithCells="1">
                  <from>
                    <xdr:col>2</xdr:col>
                    <xdr:colOff>830580</xdr:colOff>
                    <xdr:row>65</xdr:row>
                    <xdr:rowOff>137160</xdr:rowOff>
                  </from>
                  <to>
                    <xdr:col>4</xdr:col>
                    <xdr:colOff>1318260</xdr:colOff>
                    <xdr:row>67</xdr:row>
                    <xdr:rowOff>7620</xdr:rowOff>
                  </to>
                </anchor>
              </controlPr>
            </control>
          </mc:Choice>
        </mc:AlternateContent>
        <mc:AlternateContent xmlns:mc="http://schemas.openxmlformats.org/markup-compatibility/2006">
          <mc:Choice Requires="x14">
            <control shapeId="1035" r:id="rId8" name="Drop Down 11">
              <controlPr locked="0" defaultSize="0" autoLine="0" autoPict="0">
                <anchor moveWithCells="1">
                  <from>
                    <xdr:col>2</xdr:col>
                    <xdr:colOff>1310640</xdr:colOff>
                    <xdr:row>90</xdr:row>
                    <xdr:rowOff>114300</xdr:rowOff>
                  </from>
                  <to>
                    <xdr:col>4</xdr:col>
                    <xdr:colOff>716280</xdr:colOff>
                    <xdr:row>90</xdr:row>
                    <xdr:rowOff>320040</xdr:rowOff>
                  </to>
                </anchor>
              </controlPr>
            </control>
          </mc:Choice>
        </mc:AlternateContent>
        <mc:AlternateContent xmlns:mc="http://schemas.openxmlformats.org/markup-compatibility/2006">
          <mc:Choice Requires="x14">
            <control shapeId="1082" r:id="rId9" name="Check Box 58">
              <controlPr locked="0" defaultSize="0" autoFill="0" autoLine="0" autoPict="0">
                <anchor moveWithCells="1" sizeWithCells="1">
                  <from>
                    <xdr:col>4</xdr:col>
                    <xdr:colOff>822960</xdr:colOff>
                    <xdr:row>119</xdr:row>
                    <xdr:rowOff>68580</xdr:rowOff>
                  </from>
                  <to>
                    <xdr:col>4</xdr:col>
                    <xdr:colOff>1143000</xdr:colOff>
                    <xdr:row>121</xdr:row>
                    <xdr:rowOff>114300</xdr:rowOff>
                  </to>
                </anchor>
              </controlPr>
            </control>
          </mc:Choice>
        </mc:AlternateContent>
        <mc:AlternateContent xmlns:mc="http://schemas.openxmlformats.org/markup-compatibility/2006">
          <mc:Choice Requires="x14">
            <control shapeId="1083" r:id="rId10" name="Check Box 59">
              <controlPr locked="0" defaultSize="0" autoFill="0" autoLine="0" autoPict="0">
                <anchor moveWithCells="1" sizeWithCells="1">
                  <from>
                    <xdr:col>4</xdr:col>
                    <xdr:colOff>822960</xdr:colOff>
                    <xdr:row>120</xdr:row>
                    <xdr:rowOff>137160</xdr:rowOff>
                  </from>
                  <to>
                    <xdr:col>4</xdr:col>
                    <xdr:colOff>1143000</xdr:colOff>
                    <xdr:row>122</xdr:row>
                    <xdr:rowOff>22860</xdr:rowOff>
                  </to>
                </anchor>
              </controlPr>
            </control>
          </mc:Choice>
        </mc:AlternateContent>
        <mc:AlternateContent xmlns:mc="http://schemas.openxmlformats.org/markup-compatibility/2006">
          <mc:Choice Requires="x14">
            <control shapeId="1234" r:id="rId11" name="Drop Down 210">
              <controlPr locked="0" defaultSize="0" autoLine="0" autoPict="0">
                <anchor moveWithCells="1">
                  <from>
                    <xdr:col>3</xdr:col>
                    <xdr:colOff>7620</xdr:colOff>
                    <xdr:row>47</xdr:row>
                    <xdr:rowOff>137160</xdr:rowOff>
                  </from>
                  <to>
                    <xdr:col>5</xdr:col>
                    <xdr:colOff>53340</xdr:colOff>
                    <xdr:row>48</xdr:row>
                    <xdr:rowOff>160020</xdr:rowOff>
                  </to>
                </anchor>
              </controlPr>
            </control>
          </mc:Choice>
        </mc:AlternateContent>
        <mc:AlternateContent xmlns:mc="http://schemas.openxmlformats.org/markup-compatibility/2006">
          <mc:Choice Requires="x14">
            <control shapeId="1235" r:id="rId12" name="Drop Down 211">
              <controlPr locked="0" defaultSize="0" autoLine="0" autoPict="0">
                <anchor moveWithCells="1">
                  <from>
                    <xdr:col>8</xdr:col>
                    <xdr:colOff>1234440</xdr:colOff>
                    <xdr:row>14</xdr:row>
                    <xdr:rowOff>15240</xdr:rowOff>
                  </from>
                  <to>
                    <xdr:col>9</xdr:col>
                    <xdr:colOff>1059180</xdr:colOff>
                    <xdr:row>15</xdr:row>
                    <xdr:rowOff>22860</xdr:rowOff>
                  </to>
                </anchor>
              </controlPr>
            </control>
          </mc:Choice>
        </mc:AlternateContent>
        <mc:AlternateContent xmlns:mc="http://schemas.openxmlformats.org/markup-compatibility/2006">
          <mc:Choice Requires="x14">
            <control shapeId="1237" r:id="rId13" name="Drop Down 213">
              <controlPr locked="0" defaultSize="0" autoLine="0" autoPict="0">
                <anchor moveWithCells="1">
                  <from>
                    <xdr:col>4</xdr:col>
                    <xdr:colOff>22860</xdr:colOff>
                    <xdr:row>68</xdr:row>
                    <xdr:rowOff>45720</xdr:rowOff>
                  </from>
                  <to>
                    <xdr:col>4</xdr:col>
                    <xdr:colOff>1310640</xdr:colOff>
                    <xdr:row>69</xdr:row>
                    <xdr:rowOff>99060</xdr:rowOff>
                  </to>
                </anchor>
              </controlPr>
            </control>
          </mc:Choice>
        </mc:AlternateContent>
        <mc:AlternateContent xmlns:mc="http://schemas.openxmlformats.org/markup-compatibility/2006">
          <mc:Choice Requires="x14">
            <control shapeId="1238" r:id="rId14" name="Drop Down 214">
              <controlPr defaultSize="0" autoLine="0" autoPict="0">
                <anchor moveWithCells="1">
                  <from>
                    <xdr:col>2</xdr:col>
                    <xdr:colOff>1318260</xdr:colOff>
                    <xdr:row>76</xdr:row>
                    <xdr:rowOff>152400</xdr:rowOff>
                  </from>
                  <to>
                    <xdr:col>5</xdr:col>
                    <xdr:colOff>7620</xdr:colOff>
                    <xdr:row>77</xdr:row>
                    <xdr:rowOff>175260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F4"/>
  <sheetViews>
    <sheetView showGridLines="0" workbookViewId="0"/>
  </sheetViews>
  <sheetFormatPr defaultRowHeight="13.2" x14ac:dyDescent="0.25"/>
  <cols>
    <col min="1" max="1" width="69.77734375" customWidth="1"/>
  </cols>
  <sheetData>
    <row r="1" spans="1:6" x14ac:dyDescent="0.25">
      <c r="A1" s="3" t="s">
        <v>264</v>
      </c>
      <c r="B1" s="150"/>
      <c r="C1" s="150"/>
      <c r="D1" s="150"/>
      <c r="E1" s="150"/>
      <c r="F1" s="151"/>
    </row>
    <row r="2" spans="1:6" ht="105.6" x14ac:dyDescent="0.25">
      <c r="A2" s="31" t="s">
        <v>265</v>
      </c>
    </row>
    <row r="3" spans="1:6" ht="66" x14ac:dyDescent="0.25">
      <c r="A3" s="152" t="s">
        <v>267</v>
      </c>
    </row>
    <row r="4" spans="1:6" ht="22.8" x14ac:dyDescent="0.25">
      <c r="A4" s="153" t="s">
        <v>266</v>
      </c>
    </row>
  </sheetData>
  <sheetProtection password="C62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E19"/>
  <sheetViews>
    <sheetView topLeftCell="CB1" workbookViewId="0">
      <selection activeCell="CA1" sqref="A1:CA1048576"/>
    </sheetView>
  </sheetViews>
  <sheetFormatPr defaultRowHeight="13.2" x14ac:dyDescent="0.25"/>
  <cols>
    <col min="1" max="57" width="9.21875" hidden="1" customWidth="1"/>
    <col min="58" max="59" width="11" hidden="1" customWidth="1"/>
    <col min="60" max="73" width="9.21875" hidden="1" customWidth="1"/>
    <col min="74" max="79" width="12.21875" hidden="1" customWidth="1"/>
    <col min="80" max="82" width="9.21875" customWidth="1"/>
    <col min="83" max="83" width="8.77734375" customWidth="1"/>
  </cols>
  <sheetData>
    <row r="1" spans="1:83" x14ac:dyDescent="0.25">
      <c r="A1" t="s">
        <v>53</v>
      </c>
      <c r="B1" t="s">
        <v>54</v>
      </c>
      <c r="C1" t="s">
        <v>55</v>
      </c>
      <c r="D1" t="s">
        <v>56</v>
      </c>
      <c r="E1" t="s">
        <v>58</v>
      </c>
      <c r="F1" t="s">
        <v>57</v>
      </c>
      <c r="G1" t="s">
        <v>86</v>
      </c>
      <c r="H1" t="s">
        <v>61</v>
      </c>
      <c r="I1" t="s">
        <v>62</v>
      </c>
      <c r="J1" t="s">
        <v>63</v>
      </c>
      <c r="K1" s="48" t="s">
        <v>64</v>
      </c>
      <c r="L1" s="48" t="s">
        <v>65</v>
      </c>
      <c r="M1" t="s">
        <v>66</v>
      </c>
      <c r="N1" t="s">
        <v>5</v>
      </c>
      <c r="O1" t="s">
        <v>6</v>
      </c>
      <c r="P1" t="s">
        <v>8</v>
      </c>
      <c r="Q1" t="s">
        <v>7</v>
      </c>
      <c r="R1" s="15" t="s">
        <v>67</v>
      </c>
      <c r="S1" t="s">
        <v>128</v>
      </c>
      <c r="T1" s="15" t="s">
        <v>150</v>
      </c>
      <c r="U1" t="s">
        <v>129</v>
      </c>
      <c r="V1" t="s">
        <v>130</v>
      </c>
      <c r="W1" t="s">
        <v>131</v>
      </c>
      <c r="X1" t="s">
        <v>132</v>
      </c>
      <c r="Y1" t="s">
        <v>68</v>
      </c>
      <c r="Z1" t="s">
        <v>69</v>
      </c>
      <c r="AA1" t="s">
        <v>10</v>
      </c>
      <c r="AB1" t="s">
        <v>70</v>
      </c>
      <c r="AC1" t="s">
        <v>30</v>
      </c>
      <c r="AD1" t="s">
        <v>27</v>
      </c>
      <c r="AE1" t="s">
        <v>102</v>
      </c>
      <c r="AF1" t="s">
        <v>99</v>
      </c>
      <c r="AG1" s="48" t="s">
        <v>340</v>
      </c>
      <c r="AH1" t="s">
        <v>73</v>
      </c>
      <c r="AI1" t="s">
        <v>72</v>
      </c>
      <c r="AJ1" t="s">
        <v>71</v>
      </c>
      <c r="AK1" t="s">
        <v>74</v>
      </c>
      <c r="AL1" s="48" t="s">
        <v>75</v>
      </c>
      <c r="AM1" t="s">
        <v>80</v>
      </c>
      <c r="AN1" t="s">
        <v>81</v>
      </c>
      <c r="AO1" t="s">
        <v>82</v>
      </c>
      <c r="AP1" t="s">
        <v>83</v>
      </c>
      <c r="AQ1" t="s">
        <v>76</v>
      </c>
      <c r="AR1" t="s">
        <v>77</v>
      </c>
      <c r="AS1" t="s">
        <v>78</v>
      </c>
      <c r="AT1" t="s">
        <v>79</v>
      </c>
      <c r="AU1" s="48" t="s">
        <v>17</v>
      </c>
      <c r="AV1" t="s">
        <v>23</v>
      </c>
      <c r="AW1" t="s">
        <v>24</v>
      </c>
      <c r="AX1" t="s">
        <v>84</v>
      </c>
      <c r="AY1" t="s">
        <v>85</v>
      </c>
      <c r="AZ1" t="s">
        <v>103</v>
      </c>
      <c r="BA1" s="48" t="s">
        <v>290</v>
      </c>
      <c r="BB1" s="15" t="s">
        <v>145</v>
      </c>
      <c r="BC1" s="15" t="s">
        <v>146</v>
      </c>
      <c r="BD1" s="48" t="s">
        <v>328</v>
      </c>
      <c r="BE1" s="15" t="s">
        <v>240</v>
      </c>
      <c r="BF1" s="15" t="s">
        <v>223</v>
      </c>
      <c r="BG1" s="15" t="s">
        <v>226</v>
      </c>
      <c r="BH1" s="15" t="s">
        <v>227</v>
      </c>
      <c r="BI1" s="15" t="s">
        <v>208</v>
      </c>
      <c r="BJ1" s="15" t="s">
        <v>9</v>
      </c>
      <c r="BK1" s="15" t="s">
        <v>209</v>
      </c>
      <c r="BL1" s="15" t="s">
        <v>228</v>
      </c>
      <c r="BM1" s="15" t="s">
        <v>197</v>
      </c>
      <c r="BN1" s="15" t="s">
        <v>198</v>
      </c>
      <c r="BO1" s="15" t="s">
        <v>210</v>
      </c>
      <c r="BP1" s="15" t="s">
        <v>211</v>
      </c>
      <c r="BQ1" s="15" t="s">
        <v>212</v>
      </c>
      <c r="BR1" s="15" t="s">
        <v>213</v>
      </c>
      <c r="BS1" s="15" t="s">
        <v>214</v>
      </c>
      <c r="BT1" s="15" t="s">
        <v>222</v>
      </c>
      <c r="BU1" s="15" t="s">
        <v>269</v>
      </c>
      <c r="BV1" s="15" t="s">
        <v>276</v>
      </c>
      <c r="BW1" s="98" t="s">
        <v>345</v>
      </c>
      <c r="BX1" s="98" t="s">
        <v>346</v>
      </c>
      <c r="BY1" s="98" t="s">
        <v>347</v>
      </c>
      <c r="BZ1" s="98" t="s">
        <v>348</v>
      </c>
      <c r="CA1" s="98" t="s">
        <v>349</v>
      </c>
      <c r="CB1" s="42" t="s">
        <v>59</v>
      </c>
      <c r="CC1" s="42" t="s">
        <v>60</v>
      </c>
      <c r="CE1" s="48" t="s">
        <v>295</v>
      </c>
    </row>
    <row r="2" spans="1:83" x14ac:dyDescent="0.25">
      <c r="A2" s="13" t="str">
        <f>IF(OR(Application!D29="",Application!D172=FALSE),"donotimport",ROUND(Application!D29,2))</f>
        <v>donotimport</v>
      </c>
      <c r="B2" s="13" t="str">
        <f>IF(Application!$D33="","donotimport",ROUND(Application!$D33,2))</f>
        <v>donotimport</v>
      </c>
      <c r="C2" s="13" t="str">
        <f>IF(Application!$D34="","donotimport",ROUND(Application!$D34,2))</f>
        <v>donotimport</v>
      </c>
      <c r="D2" s="13" t="str">
        <f>IF(Application!$D35="","donotimport",ROUND(Application!$D35,2))</f>
        <v>donotimport</v>
      </c>
      <c r="E2" s="13" t="str">
        <f>IF(Application!$D36="","donotimport",ROUND(Application!$D36,2))</f>
        <v>donotimport</v>
      </c>
      <c r="F2" s="13" t="str">
        <f>IF(Application!$D37="","donotimport",ROUND(Application!$D37,2))</f>
        <v>donotimport</v>
      </c>
      <c r="G2" s="49" t="str">
        <f>IF(Application!$D38="","donotimport",ROUND(Application!$D38,0))</f>
        <v>donotimport</v>
      </c>
      <c r="H2" s="49" t="str">
        <f>IF(Application!$D39="","donotimport",ROUND(Application!$D39,0))</f>
        <v>donotimport</v>
      </c>
      <c r="I2" s="13" t="str">
        <f>IF(Application!$D44="","donotimport",ROUND(Application!$D44,2))</f>
        <v>donotimport</v>
      </c>
      <c r="J2" s="13" t="str">
        <f>IF(Application!$D45="","donotimport",ROUND(Application!$D45,2))</f>
        <v>donotimport</v>
      </c>
      <c r="K2" s="13" t="str">
        <f>IF(Application!$D46="","donotimport",ROUND(Application!$D46,2))</f>
        <v>donotimport</v>
      </c>
      <c r="L2" s="13" t="str">
        <f>IF(Application!$D47="","donotimport",ROUND(Application!$D47,2))</f>
        <v>donotimport</v>
      </c>
      <c r="M2" s="49" t="str">
        <f>IF(Application!$D40="","donotimport",ROUND(Application!$D40,0))</f>
        <v>donotimport</v>
      </c>
      <c r="N2" s="13" t="str">
        <f>IF(Application!$D60="","donotimport",ROUND(Application!$D60,2))</f>
        <v>donotimport</v>
      </c>
      <c r="O2" s="13" t="str">
        <f>IF(Application!$D61="","donotimport",ROUND(Application!$D61,2))</f>
        <v>donotimport</v>
      </c>
      <c r="P2" s="13" t="str">
        <f>IF(Application!$D62="","donotimport",ROUND(Application!$D62,2))</f>
        <v>donotimport</v>
      </c>
      <c r="Q2" s="13" t="str">
        <f>IF(Application!$D63="","donotimport",ROUND(Application!$D63,2))</f>
        <v>donotimport</v>
      </c>
      <c r="R2" s="13" t="str">
        <f>IF(Application!$D65="","donotimport",ROUND(Application!$D65,2))</f>
        <v>donotimport</v>
      </c>
      <c r="S2" s="49" t="str">
        <f>IF(Application!$D73="","donotimport",ROUND(Application!$D73,0))</f>
        <v>donotimport</v>
      </c>
      <c r="T2" s="49" t="str">
        <f>IF(Application!$D75="","donotimport",ROUND(Inputs!E7,0))</f>
        <v>donotimport</v>
      </c>
      <c r="U2" s="49" t="str">
        <f>IF(Application!$D74="","donotimport",ROUND(Application!$D74,0))</f>
        <v>donotimport</v>
      </c>
      <c r="V2" s="49" t="str">
        <f>IF(Application!$D76="","donotimport",ROUND(Application!$D76,0))</f>
        <v>donotimport</v>
      </c>
      <c r="W2" s="49" t="str">
        <f>IF(Application!$D77="","donotimport",ROUND(Application!$D77,0))</f>
        <v>donotimport</v>
      </c>
      <c r="X2" s="49" t="str">
        <f>IF(Application!$C206=1,"donotimport",ROUND(Application!$C206-2,0))</f>
        <v>donotimport</v>
      </c>
      <c r="Y2" s="13" t="str">
        <f>IF(Application!$D94="","donotimport",ROUND(Application!$D94,2))</f>
        <v>donotimport</v>
      </c>
      <c r="Z2" s="13" t="str">
        <f>IF(Application!$D96="","donotimport",ROUND(Application!$D96,2))</f>
        <v>donotimport</v>
      </c>
      <c r="AA2" s="13" t="str">
        <f>IF(Application!$D97="","donotimport",ROUND(Application!$D97,2))</f>
        <v>donotimport</v>
      </c>
      <c r="AB2" s="13" t="str">
        <f>IF(Application!$D100="","donotimport",ROUND(Application!$D100,2))</f>
        <v>donotimport</v>
      </c>
      <c r="AC2" s="13" t="str">
        <f>IF(Application!$D99="","donotimport",ROUND(Application!$D99,2))</f>
        <v>donotimport</v>
      </c>
      <c r="AD2" s="13" t="str">
        <f>IF(Application!$D98="","donotimport",ROUND(Application!$D98,2))</f>
        <v>donotimport</v>
      </c>
      <c r="AE2" s="13" t="str">
        <f>IF(Application!$D98="","donotimport",ROUND(Application!$D98,2))</f>
        <v>donotimport</v>
      </c>
      <c r="AF2" s="49" t="str">
        <f>IF(Application!C192=1,"donotimport",Inputs!I2)</f>
        <v>donotimport</v>
      </c>
      <c r="AG2" s="49" t="str">
        <f>IF(Application!D89="","donotimport",Application!D89)</f>
        <v>donotimport</v>
      </c>
      <c r="AH2" s="13" t="str">
        <f>IF(Application!$D84="","donotimport",ROUND(Application!$D84,2))</f>
        <v>donotimport</v>
      </c>
      <c r="AI2" s="13" t="str">
        <f>IF(Application!$D85="","donotimport",ROUND(Application!$D85,2))</f>
        <v>donotimport</v>
      </c>
      <c r="AJ2" s="13" t="str">
        <f>IF(Application!$D86="","donotimport",ROUND(Application!$D86,2))</f>
        <v>donotimport</v>
      </c>
      <c r="AK2" s="49" t="str">
        <f>IF(Application!$D119="","donotimport",Application!D119)</f>
        <v>donotimport</v>
      </c>
      <c r="AL2" s="50" t="str">
        <f>IF(Application!$C183=1,"donotimport",Application!$C183-2)</f>
        <v>donotimport</v>
      </c>
      <c r="AM2" s="13" t="str">
        <f>IF(Application!$D127="","donotimport",ROUND(Application!$D127,2))</f>
        <v>donotimport</v>
      </c>
      <c r="AN2" s="13" t="str">
        <f>IF(Application!$D128="","donotimport",ROUND(Application!$D128,2))</f>
        <v>donotimport</v>
      </c>
      <c r="AO2" s="13" t="str">
        <f>IF(Application!$D130="","donotimport",ROUND(Application!$D130,2))</f>
        <v>donotimport</v>
      </c>
      <c r="AP2" s="13" t="str">
        <f>IF(Application!$D129="","donotimport",ROUND(Application!$D129,2))</f>
        <v>donotimport</v>
      </c>
      <c r="AQ2" s="13" t="str">
        <f>IF(Application!$D134="","donotimport",ROUND(Application!$D134,2))</f>
        <v>donotimport</v>
      </c>
      <c r="AR2" s="13" t="str">
        <f>IF(Application!$D135="","donotimport",ROUND(Application!$D135,2))</f>
        <v>donotimport</v>
      </c>
      <c r="AS2" s="13" t="str">
        <f>IF(Application!$D136="","donotimport",ROUND(Application!$D136,2))</f>
        <v>donotimport</v>
      </c>
      <c r="AT2" s="13" t="str">
        <f>IF(Application!$D137="","donotimport",ROUND(Application!$D137,2))</f>
        <v>donotimport</v>
      </c>
      <c r="AU2" s="13" t="str">
        <f>IF(Inputs!B3=0,"donotimport",ROUND(Inputs!B3,2))</f>
        <v>donotimport</v>
      </c>
      <c r="AV2" s="13" t="str">
        <f>IF(Application!$D141="","donotimport",ROUND(Application!$D141,2))</f>
        <v>donotimport</v>
      </c>
      <c r="AW2" s="13" t="str">
        <f>IF(Application!$D142="","donotimport",ROUND(Application!$D142,2))</f>
        <v>donotimport</v>
      </c>
      <c r="AX2" s="13" t="str">
        <f>IF(Application!$D143="","donotimport",ROUND(Application!$D143,2))</f>
        <v>donotimport</v>
      </c>
      <c r="AY2" s="13" t="str">
        <f>IF(Application!$D144="","donotimport",ROUND(Application!$D144,2))</f>
        <v>donotimport</v>
      </c>
      <c r="AZ2" s="13" t="str">
        <f>IF(Application!$D102="","donotimport",ROUND(Application!$D102,2))</f>
        <v>donotimport</v>
      </c>
      <c r="BA2" s="13" t="str">
        <f>IF(Application!$D116="","donotimport",ROUND(Application!$D116,2))</f>
        <v>donotimport</v>
      </c>
      <c r="BB2" s="13" t="str">
        <f>IF(Application!$D43="","donotimport",ROUND(Application!$D43,0))</f>
        <v>donotimport</v>
      </c>
      <c r="BC2" s="13" t="str">
        <f>IF(Application!$D76="","donotimport",ROUND(Application!$D76,0))</f>
        <v>donotimport</v>
      </c>
      <c r="BD2" s="50" t="str">
        <f>IF(Application!$C255=1,"donotimport",Application!$C255-2)</f>
        <v>donotimport</v>
      </c>
      <c r="BE2" s="49" t="str">
        <f>IF(Application!C245=1,"donotimport",ROUND(Application!C245-2,0))</f>
        <v>donotimport</v>
      </c>
      <c r="BF2" s="49" t="str">
        <f>IF(Application!$D50="","donotimport",ROUND(Application!$D50,0))</f>
        <v>donotimport</v>
      </c>
      <c r="BG2" s="141" t="str">
        <f>IF(Application!$D51="","donotimport",ROUND(Application!$D51,1))</f>
        <v>donotimport</v>
      </c>
      <c r="BH2" s="141" t="str">
        <f>IF(Application!$D52="","donotimport",ROUND(Application!$D52,1))</f>
        <v>donotimport</v>
      </c>
      <c r="BI2" s="49" t="str">
        <f>IF(Application!C250=1,"donotimport",ROUND(Application!C250-2,0))</f>
        <v>donotimport</v>
      </c>
      <c r="BJ2" s="13" t="str">
        <f>IF(Application!$D64="","donotimport",ROUND(Application!$D64,2))</f>
        <v>donotimport</v>
      </c>
      <c r="BK2" s="49" t="str">
        <f>IF(Application!C235=1,"donotimport",ROUND(Application!C235-2,0))</f>
        <v>donotimport</v>
      </c>
      <c r="BL2" s="49" t="str">
        <f>IF(Application!$D105="","donotimport",Application!$D105)</f>
        <v>donotimport</v>
      </c>
      <c r="BM2" s="13" t="str">
        <f>IF(Application!$D108="","donotimport",ROUND(Application!$D108,2))</f>
        <v>donotimport</v>
      </c>
      <c r="BN2" s="13" t="str">
        <f>IF(Application!$D109="","donotimport",ROUND(Application!$D109,2))</f>
        <v>donotimport</v>
      </c>
      <c r="BO2" s="13" t="str">
        <f>IF(Application!$D110="","donotimport",ROUND(Application!$D110,2))</f>
        <v>donotimport</v>
      </c>
      <c r="BP2" s="13" t="str">
        <f>IF(Application!$D111="","donotimport",ROUND(Application!$D111,2))</f>
        <v>donotimport</v>
      </c>
      <c r="BQ2" s="13" t="str">
        <f>IF(Application!$D112="","donotimport",ROUND(Application!$D112,2))</f>
        <v>donotimport</v>
      </c>
      <c r="BR2" s="13" t="str">
        <f>IF(Application!$D113="","donotimport",ROUND(Application!$D113,2))</f>
        <v>donotimport</v>
      </c>
      <c r="BS2" s="13" t="str">
        <f>IF(Application!$D114="","donotimport",ROUND(Application!$D114,2))</f>
        <v>donotimport</v>
      </c>
      <c r="BT2" s="49" t="str">
        <f>IF(Application!C232=2,"donotimport",99)</f>
        <v>donotimport</v>
      </c>
      <c r="BU2" s="169" t="s">
        <v>294</v>
      </c>
      <c r="BV2" s="50" t="s">
        <v>294</v>
      </c>
      <c r="BW2" s="50">
        <f>Application!E83</f>
        <v>0</v>
      </c>
      <c r="BX2" s="50">
        <f>Application!E93</f>
        <v>0</v>
      </c>
      <c r="BY2" s="50">
        <f>Application!E107</f>
        <v>0</v>
      </c>
      <c r="BZ2" s="50">
        <f>Application!E126</f>
        <v>0</v>
      </c>
      <c r="CA2" s="50">
        <f>Application!E133</f>
        <v>0</v>
      </c>
    </row>
    <row r="4" spans="1:83" x14ac:dyDescent="0.25">
      <c r="A4">
        <v>29</v>
      </c>
      <c r="B4">
        <v>30</v>
      </c>
      <c r="C4">
        <v>31</v>
      </c>
      <c r="D4">
        <v>32</v>
      </c>
      <c r="E4">
        <v>33</v>
      </c>
      <c r="F4">
        <v>34</v>
      </c>
      <c r="G4">
        <v>35</v>
      </c>
      <c r="H4">
        <v>37</v>
      </c>
      <c r="I4">
        <v>38</v>
      </c>
      <c r="J4">
        <v>39</v>
      </c>
      <c r="K4">
        <v>41</v>
      </c>
      <c r="L4">
        <v>42</v>
      </c>
      <c r="M4">
        <v>40</v>
      </c>
      <c r="N4">
        <v>44</v>
      </c>
      <c r="O4">
        <v>45</v>
      </c>
      <c r="P4">
        <v>46</v>
      </c>
      <c r="Q4">
        <v>47</v>
      </c>
      <c r="R4">
        <v>48</v>
      </c>
      <c r="Y4">
        <v>51</v>
      </c>
      <c r="Z4">
        <v>53</v>
      </c>
      <c r="AA4">
        <v>54</v>
      </c>
      <c r="AB4">
        <v>55</v>
      </c>
      <c r="AC4">
        <v>56</v>
      </c>
      <c r="AD4">
        <v>57</v>
      </c>
      <c r="AH4">
        <v>60</v>
      </c>
      <c r="AI4">
        <v>61</v>
      </c>
      <c r="AJ4">
        <v>62</v>
      </c>
      <c r="AM4">
        <v>68</v>
      </c>
      <c r="AN4">
        <v>69</v>
      </c>
      <c r="AO4">
        <v>71</v>
      </c>
      <c r="AP4">
        <v>70</v>
      </c>
      <c r="AQ4">
        <v>74</v>
      </c>
      <c r="AR4">
        <v>75</v>
      </c>
      <c r="AS4">
        <v>76</v>
      </c>
      <c r="AT4">
        <v>77</v>
      </c>
      <c r="AV4">
        <v>81</v>
      </c>
      <c r="AW4">
        <v>82</v>
      </c>
      <c r="AX4">
        <v>83</v>
      </c>
      <c r="AY4">
        <v>84</v>
      </c>
      <c r="AZ4">
        <v>61</v>
      </c>
    </row>
    <row r="5" spans="1:83" x14ac:dyDescent="0.25">
      <c r="R5" s="15" t="s">
        <v>174</v>
      </c>
      <c r="S5" t="s">
        <v>123</v>
      </c>
      <c r="T5" s="15" t="s">
        <v>151</v>
      </c>
      <c r="U5" t="s">
        <v>124</v>
      </c>
      <c r="V5" t="s">
        <v>125</v>
      </c>
      <c r="W5" t="s">
        <v>126</v>
      </c>
      <c r="X5" t="s">
        <v>127</v>
      </c>
    </row>
    <row r="6" spans="1:83" x14ac:dyDescent="0.25">
      <c r="R6" s="144"/>
      <c r="T6" s="15" t="s">
        <v>152</v>
      </c>
      <c r="AB6" t="s">
        <v>11</v>
      </c>
      <c r="AF6" s="190" t="s">
        <v>341</v>
      </c>
      <c r="AG6" s="190" t="s">
        <v>230</v>
      </c>
      <c r="AK6" s="15" t="s">
        <v>159</v>
      </c>
      <c r="BA6" s="48" t="s">
        <v>215</v>
      </c>
      <c r="BB6" s="15" t="s">
        <v>147</v>
      </c>
      <c r="BC6" s="15" t="s">
        <v>147</v>
      </c>
      <c r="BD6" s="15"/>
      <c r="BE6" s="15" t="s">
        <v>238</v>
      </c>
      <c r="BF6" s="15" t="s">
        <v>231</v>
      </c>
      <c r="BG6" s="15" t="s">
        <v>224</v>
      </c>
      <c r="BH6" s="15" t="s">
        <v>225</v>
      </c>
      <c r="BI6" s="15" t="s">
        <v>243</v>
      </c>
      <c r="BJ6" s="98" t="s">
        <v>215</v>
      </c>
      <c r="BK6" s="98" t="s">
        <v>215</v>
      </c>
      <c r="BL6" s="98" t="s">
        <v>215</v>
      </c>
      <c r="BM6" s="98" t="s">
        <v>215</v>
      </c>
      <c r="BN6" s="98" t="s">
        <v>215</v>
      </c>
      <c r="BO6" s="98" t="s">
        <v>215</v>
      </c>
      <c r="BP6" s="98" t="s">
        <v>215</v>
      </c>
      <c r="BQ6" s="98" t="s">
        <v>215</v>
      </c>
      <c r="BR6" s="98" t="s">
        <v>215</v>
      </c>
      <c r="BS6" s="98" t="s">
        <v>215</v>
      </c>
      <c r="BT6" s="15" t="s">
        <v>221</v>
      </c>
      <c r="BU6" s="15" t="s">
        <v>277</v>
      </c>
      <c r="BV6" s="15" t="s">
        <v>279</v>
      </c>
      <c r="BW6" s="245" t="s">
        <v>350</v>
      </c>
      <c r="BX6" s="245" t="s">
        <v>350</v>
      </c>
      <c r="BY6" s="245" t="s">
        <v>350</v>
      </c>
      <c r="BZ6" s="245" t="s">
        <v>350</v>
      </c>
      <c r="CA6" s="245" t="s">
        <v>350</v>
      </c>
    </row>
    <row r="7" spans="1:83" x14ac:dyDescent="0.25">
      <c r="R7" s="144"/>
      <c r="AF7" s="190">
        <v>2024</v>
      </c>
      <c r="AG7" s="190">
        <v>2024</v>
      </c>
      <c r="AK7" s="15" t="s">
        <v>160</v>
      </c>
      <c r="AZ7" s="48" t="s">
        <v>291</v>
      </c>
      <c r="BA7" s="48" t="s">
        <v>291</v>
      </c>
      <c r="BE7" s="15" t="s">
        <v>239</v>
      </c>
      <c r="BI7" s="15"/>
      <c r="BJ7" s="15" t="s">
        <v>254</v>
      </c>
      <c r="BL7" s="15" t="s">
        <v>167</v>
      </c>
      <c r="BU7" s="15" t="s">
        <v>278</v>
      </c>
      <c r="BV7" s="15" t="s">
        <v>280</v>
      </c>
      <c r="BW7" s="15"/>
      <c r="BX7" s="15"/>
      <c r="BY7" s="15"/>
      <c r="BZ7" s="15"/>
      <c r="CA7" s="15"/>
    </row>
    <row r="8" spans="1:83" x14ac:dyDescent="0.25">
      <c r="N8" s="48" t="s">
        <v>329</v>
      </c>
      <c r="O8" s="48" t="s">
        <v>329</v>
      </c>
      <c r="R8" s="144" t="s">
        <v>245</v>
      </c>
      <c r="AK8" s="15" t="s">
        <v>161</v>
      </c>
      <c r="AZ8" s="48" t="s">
        <v>292</v>
      </c>
      <c r="BA8" s="48" t="s">
        <v>292</v>
      </c>
    </row>
    <row r="9" spans="1:83" x14ac:dyDescent="0.25">
      <c r="N9" s="215">
        <v>44743</v>
      </c>
      <c r="O9" s="215">
        <v>44743</v>
      </c>
      <c r="R9" s="144">
        <v>2021</v>
      </c>
      <c r="AK9" s="15" t="s">
        <v>162</v>
      </c>
      <c r="BC9" s="48" t="s">
        <v>329</v>
      </c>
      <c r="BD9" s="48" t="s">
        <v>230</v>
      </c>
      <c r="BE9" s="19" t="s">
        <v>229</v>
      </c>
      <c r="BF9" s="19" t="s">
        <v>229</v>
      </c>
      <c r="BG9" s="19" t="s">
        <v>229</v>
      </c>
      <c r="BH9" s="19" t="s">
        <v>229</v>
      </c>
      <c r="BI9" s="19" t="s">
        <v>229</v>
      </c>
      <c r="BT9" s="19" t="s">
        <v>229</v>
      </c>
      <c r="BV9" s="19"/>
      <c r="BW9" s="19"/>
      <c r="BX9" s="19"/>
      <c r="BY9" s="19"/>
      <c r="BZ9" s="19"/>
      <c r="CA9" s="19"/>
    </row>
    <row r="10" spans="1:83" x14ac:dyDescent="0.25">
      <c r="R10" s="144"/>
      <c r="BC10" s="215">
        <v>44743</v>
      </c>
      <c r="BD10" s="215">
        <v>44743</v>
      </c>
      <c r="BE10" s="19" t="s">
        <v>230</v>
      </c>
      <c r="BF10" s="19" t="s">
        <v>230</v>
      </c>
      <c r="BG10" s="19" t="s">
        <v>230</v>
      </c>
      <c r="BH10" s="19" t="s">
        <v>230</v>
      </c>
      <c r="BI10" s="19" t="s">
        <v>230</v>
      </c>
      <c r="BT10" s="19" t="s">
        <v>230</v>
      </c>
      <c r="BV10" s="19"/>
      <c r="BW10" s="19"/>
      <c r="BX10" s="19"/>
      <c r="BY10" s="19"/>
      <c r="BZ10" s="19"/>
      <c r="CA10" s="19"/>
    </row>
    <row r="11" spans="1:83" x14ac:dyDescent="0.25">
      <c r="BE11" s="138">
        <v>2021</v>
      </c>
      <c r="BF11" s="138">
        <v>2021</v>
      </c>
      <c r="BG11" s="138">
        <v>2021</v>
      </c>
      <c r="BH11" s="138">
        <v>2021</v>
      </c>
      <c r="BI11" s="138">
        <v>2021</v>
      </c>
      <c r="BT11" s="138">
        <v>2021</v>
      </c>
      <c r="BV11" s="138"/>
      <c r="BW11" s="138"/>
      <c r="BX11" s="138"/>
      <c r="BY11" s="138"/>
      <c r="BZ11" s="138"/>
      <c r="CA11" s="138"/>
    </row>
    <row r="13" spans="1:83" x14ac:dyDescent="0.25">
      <c r="BT13" s="15" t="s">
        <v>247</v>
      </c>
    </row>
    <row r="14" spans="1:83" x14ac:dyDescent="0.25">
      <c r="BT14" s="19" t="s">
        <v>248</v>
      </c>
    </row>
    <row r="15" spans="1:83" x14ac:dyDescent="0.25">
      <c r="BT15" s="19" t="s">
        <v>249</v>
      </c>
    </row>
    <row r="16" spans="1:83" x14ac:dyDescent="0.25">
      <c r="BT16" s="19" t="s">
        <v>250</v>
      </c>
    </row>
    <row r="17" spans="72:72" x14ac:dyDescent="0.25">
      <c r="BT17" s="19" t="s">
        <v>251</v>
      </c>
    </row>
    <row r="18" spans="72:72" x14ac:dyDescent="0.25">
      <c r="BT18" s="19" t="s">
        <v>252</v>
      </c>
    </row>
    <row r="19" spans="72:72" x14ac:dyDescent="0.25">
      <c r="BT19" s="19" t="s">
        <v>253</v>
      </c>
    </row>
  </sheetData>
  <sheetProtection algorithmName="SHA-512" hashValue="hxgj210t+LigqxmSVGZtTyS1F90zXVUcogrfxJZSZPDRjeJelGPlADJO9jCPzw8ZjmIgzMSZoZ2BLSP/uj9cZw==" saltValue="RS2GxbvrT488Hd4ji21sfg==" spinCount="100000" sheet="1" objects="1" scenarios="1"/>
  <phoneticPr fontId="3"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32"/>
  <sheetViews>
    <sheetView topLeftCell="K1" workbookViewId="0">
      <selection activeCell="J1" sqref="A1:J1048576"/>
    </sheetView>
  </sheetViews>
  <sheetFormatPr defaultRowHeight="13.2" x14ac:dyDescent="0.25"/>
  <cols>
    <col min="1" max="1" width="36" hidden="1" customWidth="1"/>
    <col min="2" max="2" width="9.21875" style="47" hidden="1" customWidth="1"/>
    <col min="3" max="4" width="8.77734375" hidden="1" customWidth="1"/>
    <col min="5" max="5" width="8.77734375" style="47" hidden="1" customWidth="1"/>
    <col min="6" max="10" width="8.77734375" hidden="1" customWidth="1"/>
    <col min="11" max="13" width="8.77734375" customWidth="1"/>
  </cols>
  <sheetData>
    <row r="1" spans="1:10" x14ac:dyDescent="0.25">
      <c r="B1" s="47">
        <v>16</v>
      </c>
      <c r="E1" s="82" t="s">
        <v>150</v>
      </c>
      <c r="I1" s="48" t="s">
        <v>99</v>
      </c>
      <c r="J1" s="48" t="s">
        <v>340</v>
      </c>
    </row>
    <row r="2" spans="1:10" x14ac:dyDescent="0.25">
      <c r="B2" s="47" t="s">
        <v>17</v>
      </c>
      <c r="E2" s="47">
        <f>E7</f>
        <v>0</v>
      </c>
      <c r="I2" t="str">
        <f>IF(Application!C192=1,"",(Application!C192-2))</f>
        <v/>
      </c>
      <c r="J2" t="str">
        <f>IF(Application!D89="","",Application!D89)</f>
        <v/>
      </c>
    </row>
    <row r="3" spans="1:10" x14ac:dyDescent="0.25">
      <c r="B3" s="46">
        <f>B20</f>
        <v>0</v>
      </c>
      <c r="I3" s="15"/>
    </row>
    <row r="4" spans="1:10" x14ac:dyDescent="0.25">
      <c r="B4" s="45"/>
      <c r="J4" s="48"/>
    </row>
    <row r="5" spans="1:10" x14ac:dyDescent="0.25">
      <c r="B5" s="45"/>
      <c r="I5" s="98"/>
      <c r="J5" s="98"/>
    </row>
    <row r="6" spans="1:10" x14ac:dyDescent="0.25">
      <c r="B6" s="45"/>
    </row>
    <row r="7" spans="1:10" x14ac:dyDescent="0.25">
      <c r="A7" s="43" t="s">
        <v>1</v>
      </c>
      <c r="B7" s="45"/>
      <c r="D7" s="15" t="s">
        <v>153</v>
      </c>
      <c r="E7" s="47">
        <f>IF(OR(Application!D75="Y",Application!D75="Yes"),1,0)</f>
        <v>0</v>
      </c>
      <c r="F7" s="15" t="s">
        <v>154</v>
      </c>
    </row>
    <row r="8" spans="1:10" x14ac:dyDescent="0.25">
      <c r="A8" s="43" t="s">
        <v>0</v>
      </c>
      <c r="B8" s="45" t="b">
        <f>AND(Application!D127&gt;0,Application!D128&gt;0,Application!D129&gt;0,Application!D130&gt;0)</f>
        <v>0</v>
      </c>
    </row>
    <row r="9" spans="1:10" x14ac:dyDescent="0.25">
      <c r="A9" s="43" t="s">
        <v>255</v>
      </c>
      <c r="B9" s="46">
        <f>Application!E131</f>
        <v>0</v>
      </c>
    </row>
    <row r="10" spans="1:10" x14ac:dyDescent="0.25">
      <c r="A10" s="43" t="s">
        <v>256</v>
      </c>
      <c r="B10" s="46"/>
    </row>
    <row r="11" spans="1:10" x14ac:dyDescent="0.25">
      <c r="A11" s="44"/>
      <c r="B11" s="45"/>
    </row>
    <row r="12" spans="1:10" x14ac:dyDescent="0.25">
      <c r="A12" s="43" t="s">
        <v>2</v>
      </c>
      <c r="B12" s="45"/>
    </row>
    <row r="13" spans="1:10" x14ac:dyDescent="0.25">
      <c r="A13" s="43" t="s">
        <v>0</v>
      </c>
      <c r="B13" s="45" t="b">
        <f>AND(Application!D134&gt;0,Application!D135&gt;0,Application!D136&gt;0,Application!D137&gt;0)</f>
        <v>0</v>
      </c>
    </row>
    <row r="14" spans="1:10" x14ac:dyDescent="0.25">
      <c r="A14" s="43" t="s">
        <v>255</v>
      </c>
      <c r="B14" s="46">
        <f>Application!E138</f>
        <v>0</v>
      </c>
    </row>
    <row r="15" spans="1:10" x14ac:dyDescent="0.25">
      <c r="A15" s="43" t="s">
        <v>256</v>
      </c>
      <c r="B15" s="46"/>
    </row>
    <row r="16" spans="1:10" x14ac:dyDescent="0.25">
      <c r="A16" s="44"/>
      <c r="B16" s="45"/>
    </row>
    <row r="17" spans="1:2" x14ac:dyDescent="0.25">
      <c r="A17" s="43" t="s">
        <v>257</v>
      </c>
      <c r="B17" s="45">
        <f>IF(B8=TRUE,B9,B10)</f>
        <v>0</v>
      </c>
    </row>
    <row r="18" spans="1:2" x14ac:dyDescent="0.25">
      <c r="A18" s="43" t="s">
        <v>258</v>
      </c>
      <c r="B18" s="45">
        <f>IF(B13=TRUE,B14,B15)</f>
        <v>0</v>
      </c>
    </row>
    <row r="19" spans="1:2" x14ac:dyDescent="0.25">
      <c r="A19" s="43"/>
      <c r="B19" s="45"/>
    </row>
    <row r="20" spans="1:2" x14ac:dyDescent="0.25">
      <c r="A20" s="43" t="s">
        <v>259</v>
      </c>
      <c r="B20" s="45">
        <f>MAX(B17:B18)</f>
        <v>0</v>
      </c>
    </row>
    <row r="21" spans="1:2" x14ac:dyDescent="0.25">
      <c r="A21" s="43"/>
      <c r="B21" s="45"/>
    </row>
    <row r="22" spans="1:2" x14ac:dyDescent="0.25">
      <c r="A22" s="44"/>
      <c r="B22" s="45"/>
    </row>
    <row r="23" spans="1:2" x14ac:dyDescent="0.25">
      <c r="A23" s="43"/>
      <c r="B23" s="45"/>
    </row>
    <row r="24" spans="1:2" x14ac:dyDescent="0.25">
      <c r="A24" s="43"/>
      <c r="B24" s="45"/>
    </row>
    <row r="25" spans="1:2" x14ac:dyDescent="0.25">
      <c r="A25" s="43"/>
      <c r="B25" s="45"/>
    </row>
    <row r="26" spans="1:2" x14ac:dyDescent="0.25">
      <c r="A26" s="43"/>
      <c r="B26" s="45"/>
    </row>
    <row r="27" spans="1:2" x14ac:dyDescent="0.25">
      <c r="A27" s="43"/>
      <c r="B27" s="45"/>
    </row>
    <row r="28" spans="1:2" x14ac:dyDescent="0.25">
      <c r="A28" s="44"/>
      <c r="B28" s="45"/>
    </row>
    <row r="29" spans="1:2" x14ac:dyDescent="0.25">
      <c r="A29" s="43" t="s">
        <v>3</v>
      </c>
      <c r="B29" s="45">
        <f>MAX(B18:B27)</f>
        <v>0</v>
      </c>
    </row>
    <row r="32" spans="1:2" x14ac:dyDescent="0.25">
      <c r="A32" s="15"/>
    </row>
  </sheetData>
  <sheetProtection algorithmName="SHA-512" hashValue="TbDeN/t/7fNIk+iYSg09ApiF5Pwv50tQY8U56KBI6vLvHcycBPh0tcBxn8bOd1jfN8LbrxpgxGQumdEMjcH+UQ==" saltValue="PkEdL9H27/46ifIGOoM42Q==" spinCount="100000" sheet="1" objects="1" scenarios="1"/>
  <phoneticPr fontId="3"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a5daafb-b153-4c13-9b18-3c91de78af9f">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4CEB0ADEE2554A4DB2A1C4220F064CD3" ma:contentTypeVersion="11" ma:contentTypeDescription="Skapa ett nytt dokument." ma:contentTypeScope="" ma:versionID="1280fe3b968b933659049a7477375732">
  <xsd:schema xmlns:xsd="http://www.w3.org/2001/XMLSchema" xmlns:xs="http://www.w3.org/2001/XMLSchema" xmlns:p="http://schemas.microsoft.com/office/2006/metadata/properties" xmlns:ns2="ea5daafb-b153-4c13-9b18-3c91de78af9f" targetNamespace="http://schemas.microsoft.com/office/2006/metadata/properties" ma:root="true" ma:fieldsID="8a8a998c7c0f33481d8ca1110286092c" ns2:_="">
    <xsd:import namespace="ea5daafb-b153-4c13-9b18-3c91de78af9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a5daafb-b153-4c13-9b18-3c91de78af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eringar" ma:readOnly="false" ma:fieldId="{5cf76f15-5ced-4ddc-b409-7134ff3c332f}" ma:taxonomyMulti="true" ma:sspId="8124045f-36c9-4ca6-8c62-7a62ed195fc3" ma:termSetId="09814cd3-568e-fe90-9814-8d621ff8fb84" ma:anchorId="fba54fb3-c3e1-fe81-a776-ca4b69148c4d" ma:open="true" ma:isKeyword="false">
      <xsd:complexType>
        <xsd:sequence>
          <xsd:element ref="pc:Terms" minOccurs="0" maxOccurs="1"/>
        </xsd:sequence>
      </xsd:complex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dexed="true" ma:internalName="MediaServiceLocation"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C821BE7-B2EF-4398-996C-14CBEDF7A4EA}">
  <ds:schemaRefs>
    <ds:schemaRef ds:uri="http://schemas.microsoft.com/office/2006/metadata/properties"/>
    <ds:schemaRef ds:uri="http://schemas.microsoft.com/office/infopath/2007/PartnerControls"/>
    <ds:schemaRef ds:uri="ea5daafb-b153-4c13-9b18-3c91de78af9f"/>
  </ds:schemaRefs>
</ds:datastoreItem>
</file>

<file path=customXml/itemProps2.xml><?xml version="1.0" encoding="utf-8"?>
<ds:datastoreItem xmlns:ds="http://schemas.openxmlformats.org/officeDocument/2006/customXml" ds:itemID="{BC0D3127-8B93-41BC-8060-2D4A3E1D4C6F}">
  <ds:schemaRefs>
    <ds:schemaRef ds:uri="http://schemas.microsoft.com/sharepoint/v3/contenttype/forms"/>
  </ds:schemaRefs>
</ds:datastoreItem>
</file>

<file path=customXml/itemProps3.xml><?xml version="1.0" encoding="utf-8"?>
<ds:datastoreItem xmlns:ds="http://schemas.openxmlformats.org/officeDocument/2006/customXml" ds:itemID="{836CB01C-C0D9-46BF-9309-25E5812216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a5daafb-b153-4c13-9b18-3c91de78af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4</vt:i4>
      </vt:variant>
    </vt:vector>
  </HeadingPairs>
  <TitlesOfParts>
    <vt:vector size="4" baseType="lpstr">
      <vt:lpstr>Application</vt:lpstr>
      <vt:lpstr>Data Protection</vt:lpstr>
      <vt:lpstr>Access Import</vt:lpstr>
      <vt:lpstr>Inputs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 Howells</dc:creator>
  <cp:lastModifiedBy>Patrik Erlandson (Svenska Seglarförbundet)</cp:lastModifiedBy>
  <cp:lastPrinted>2009-11-13T14:12:27Z</cp:lastPrinted>
  <dcterms:created xsi:type="dcterms:W3CDTF">2004-12-02T15:00:21Z</dcterms:created>
  <dcterms:modified xsi:type="dcterms:W3CDTF">2025-03-13T11:04:43Z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0x0101004CEB0ADEE2554A4DB2A1C4220F064CD3</vt:lpwstr>
  </property>
  <property fmtid="{D5CDD505-2E9C-101B-9397-08002B2CF9AE}" pid="3" name="MediaServiceImageTags">
    <vt:lpwstr/>
  </property>
</Properties>
</file>